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660" windowWidth="15480" windowHeight="6960"/>
  </bookViews>
  <sheets>
    <sheet name="Manual" sheetId="33" r:id="rId1"/>
    <sheet name="Changelog" sheetId="36" r:id="rId2"/>
    <sheet name="Motor Form" sheetId="29" r:id="rId3"/>
    <sheet name="VFD Form" sheetId="37" r:id="rId4"/>
    <sheet name="Motor Custom Input" sheetId="43" r:id="rId5"/>
    <sheet name="Summary" sheetId="41" r:id="rId6"/>
    <sheet name="Glossary" sheetId="35" r:id="rId7"/>
    <sheet name="Lookup Tables" sheetId="46" r:id="rId8"/>
  </sheets>
  <definedNames>
    <definedName name="Changelog">Changelog!$A$1</definedName>
    <definedName name="Coincidence">'Lookup Tables'!$AH$6:$AL$152</definedName>
    <definedName name="CoincidenceVFD">'VFD Form'!#REF!</definedName>
    <definedName name="Form" localSheetId="5">Summary!$A$1</definedName>
    <definedName name="Form" localSheetId="3">'VFD Form'!$A$1</definedName>
    <definedName name="Form">'Motor Form'!$A$1</definedName>
    <definedName name="Glossary">Glossary!$A$1</definedName>
    <definedName name="Manual">Manual!$A$1</definedName>
    <definedName name="Manual_1">Manual!$A$12</definedName>
    <definedName name="Manual_2">Manual!$A$18</definedName>
    <definedName name="Manual_3">Manual!$A$79</definedName>
    <definedName name="Manual_4">Manual!$A$105</definedName>
    <definedName name="Motor_Efficiency" localSheetId="3">'VFD Form'!#REF!</definedName>
    <definedName name="_xlnm.Print_Area" localSheetId="6">Glossary!$A$1:$B$86</definedName>
    <definedName name="_xlnm.Print_Area" localSheetId="2">'Motor Form'!$A$2:$U$46</definedName>
    <definedName name="_xlnm.Print_Area" localSheetId="5">Summary!$A$2:$W$46</definedName>
    <definedName name="_xlnm.Print_Area" localSheetId="3">'VFD Form'!$A$2:$W$46</definedName>
    <definedName name="RunHours">'Lookup Tables'!$Y$6:$AC$152</definedName>
    <definedName name="RunhoursVFD">'VFD Form'!#REF!</definedName>
    <definedName name="SubtypeI">'Lookup Tables'!$E$7:$J$34</definedName>
    <definedName name="SubtypeII">'Lookup Tables'!$M$7:$T$34</definedName>
  </definedNames>
  <calcPr calcId="162912"/>
</workbook>
</file>

<file path=xl/calcChain.xml><?xml version="1.0" encoding="utf-8"?>
<calcChain xmlns="http://schemas.openxmlformats.org/spreadsheetml/2006/main">
  <c r="P23" i="37" l="1"/>
  <c r="P22" i="37"/>
  <c r="P21" i="37"/>
  <c r="P20" i="37"/>
  <c r="P19" i="37"/>
  <c r="P18" i="37"/>
  <c r="P17" i="37"/>
  <c r="P16" i="37"/>
  <c r="P15" i="37"/>
  <c r="P24" i="37"/>
  <c r="Q24" i="37"/>
  <c r="O16" i="37"/>
  <c r="O17" i="37"/>
  <c r="O18" i="37"/>
  <c r="O19" i="37"/>
  <c r="O20" i="37"/>
  <c r="O21" i="37"/>
  <c r="O22" i="37"/>
  <c r="O23" i="37"/>
  <c r="O24" i="37"/>
  <c r="O15" i="37"/>
  <c r="N16" i="37"/>
  <c r="N17" i="37"/>
  <c r="N18" i="37"/>
  <c r="N19" i="37"/>
  <c r="N20" i="37"/>
  <c r="N21" i="37"/>
  <c r="N22" i="37"/>
  <c r="N23" i="37"/>
  <c r="N24" i="37"/>
  <c r="N15" i="37"/>
  <c r="C6" i="29"/>
  <c r="C6" i="37"/>
  <c r="C4" i="37"/>
  <c r="C4" i="29"/>
  <c r="G24" i="29"/>
  <c r="N24" i="29"/>
  <c r="C2" i="29"/>
  <c r="K7" i="29"/>
  <c r="K6" i="29"/>
  <c r="K5" i="29"/>
  <c r="K4" i="29"/>
  <c r="K3" i="29"/>
  <c r="K2" i="29"/>
  <c r="C5" i="29"/>
  <c r="C3" i="29"/>
  <c r="K7" i="37"/>
  <c r="AG6" i="46"/>
  <c r="AG7" i="46"/>
  <c r="AG8" i="46"/>
  <c r="AG9" i="46"/>
  <c r="AG10" i="46"/>
  <c r="AG11" i="46"/>
  <c r="AG12" i="46"/>
  <c r="AG13" i="46"/>
  <c r="AG14" i="46"/>
  <c r="AG15" i="46"/>
  <c r="AG16" i="46"/>
  <c r="AG17" i="46"/>
  <c r="AG18" i="46"/>
  <c r="AG19" i="46"/>
  <c r="AG20" i="46"/>
  <c r="AG21" i="46"/>
  <c r="AG22" i="46"/>
  <c r="AG23" i="46"/>
  <c r="AG24" i="46"/>
  <c r="AG25" i="46"/>
  <c r="AG26" i="46"/>
  <c r="AG27" i="46"/>
  <c r="AG28" i="46"/>
  <c r="AG29" i="46"/>
  <c r="AG30" i="46"/>
  <c r="AG31" i="46"/>
  <c r="AG32" i="46"/>
  <c r="AG33" i="46"/>
  <c r="AG34" i="46"/>
  <c r="AG35" i="46"/>
  <c r="AG36" i="46"/>
  <c r="AG37" i="46"/>
  <c r="AG38" i="46"/>
  <c r="AG39" i="46"/>
  <c r="AG40" i="46"/>
  <c r="AG41" i="46"/>
  <c r="AG42" i="46"/>
  <c r="AG43" i="46"/>
  <c r="AG44" i="46"/>
  <c r="AG45" i="46"/>
  <c r="AG46" i="46"/>
  <c r="AG47" i="46"/>
  <c r="AG48" i="46"/>
  <c r="AG49" i="46"/>
  <c r="AG50" i="46"/>
  <c r="AG51" i="46"/>
  <c r="AG52" i="46"/>
  <c r="AG53" i="46"/>
  <c r="AG54" i="46"/>
  <c r="AG55" i="46"/>
  <c r="AG56" i="46"/>
  <c r="AG57" i="46"/>
  <c r="AG58" i="46"/>
  <c r="AG59" i="46"/>
  <c r="AG60" i="46"/>
  <c r="AG61" i="46"/>
  <c r="AG62" i="46"/>
  <c r="AG63" i="46"/>
  <c r="AG64" i="46"/>
  <c r="AG65" i="46"/>
  <c r="AG66" i="46"/>
  <c r="AG67" i="46"/>
  <c r="AG68" i="46"/>
  <c r="AG69" i="46"/>
  <c r="AG70" i="46"/>
  <c r="AG71" i="46"/>
  <c r="AG72" i="46"/>
  <c r="AG73" i="46"/>
  <c r="AG74" i="46"/>
  <c r="AG75" i="46"/>
  <c r="AG76" i="46"/>
  <c r="AG77" i="46"/>
  <c r="AG78" i="46"/>
  <c r="AG79" i="46"/>
  <c r="AG80" i="46"/>
  <c r="AG81" i="46"/>
  <c r="AG82" i="46"/>
  <c r="AG83" i="46"/>
  <c r="AG84" i="46"/>
  <c r="AG85" i="46"/>
  <c r="AG86" i="46"/>
  <c r="AG87" i="46"/>
  <c r="AG88" i="46"/>
  <c r="AG89" i="46"/>
  <c r="AG90" i="46"/>
  <c r="AG91" i="46"/>
  <c r="AG92" i="46"/>
  <c r="AG93" i="46"/>
  <c r="AG94" i="46"/>
  <c r="AG95" i="46"/>
  <c r="AG96" i="46"/>
  <c r="AG97" i="46"/>
  <c r="AG98" i="46"/>
  <c r="AG99" i="46"/>
  <c r="AG100" i="46"/>
  <c r="AG101" i="46"/>
  <c r="AG102" i="46"/>
  <c r="AG103" i="46"/>
  <c r="AG104" i="46"/>
  <c r="AG105" i="46"/>
  <c r="AG106" i="46"/>
  <c r="AG107" i="46"/>
  <c r="AG108" i="46"/>
  <c r="AG109" i="46"/>
  <c r="AG110" i="46"/>
  <c r="AG111" i="46"/>
  <c r="AG112" i="46"/>
  <c r="AG113" i="46"/>
  <c r="AG114" i="46"/>
  <c r="AG115" i="46"/>
  <c r="AG116" i="46"/>
  <c r="AG117" i="46"/>
  <c r="AG118" i="46"/>
  <c r="AG119" i="46"/>
  <c r="AG120" i="46"/>
  <c r="AG121" i="46"/>
  <c r="AG122" i="46"/>
  <c r="AG123" i="46"/>
  <c r="AG124" i="46"/>
  <c r="AG125" i="46"/>
  <c r="AG126" i="46"/>
  <c r="AG127" i="46"/>
  <c r="AG128" i="46"/>
  <c r="AG129" i="46"/>
  <c r="AG130" i="46"/>
  <c r="AG131" i="46"/>
  <c r="AG132" i="46"/>
  <c r="AG133" i="46"/>
  <c r="AG134" i="46"/>
  <c r="AG135" i="46"/>
  <c r="AG136" i="46"/>
  <c r="AG137" i="46"/>
  <c r="AG138" i="46"/>
  <c r="AG139" i="46"/>
  <c r="AG140" i="46"/>
  <c r="AG141" i="46"/>
  <c r="AG142" i="46"/>
  <c r="AG143" i="46"/>
  <c r="AG144" i="46"/>
  <c r="AG145" i="46"/>
  <c r="AG146" i="46"/>
  <c r="AG147" i="46"/>
  <c r="AG148" i="46"/>
  <c r="AG149" i="46"/>
  <c r="AG150" i="46"/>
  <c r="AG151" i="46"/>
  <c r="AG152" i="46"/>
  <c r="F15" i="37"/>
  <c r="K6" i="37"/>
  <c r="K5" i="37"/>
  <c r="K4" i="37"/>
  <c r="K3" i="37"/>
  <c r="K2" i="37"/>
  <c r="C5" i="37"/>
  <c r="C3" i="37"/>
  <c r="C2" i="37"/>
  <c r="K7" i="43"/>
  <c r="K6" i="43"/>
  <c r="K5" i="43"/>
  <c r="K4" i="43"/>
  <c r="K3" i="43"/>
  <c r="K2" i="43"/>
  <c r="C6" i="43"/>
  <c r="C5" i="43"/>
  <c r="C4" i="43"/>
  <c r="C3" i="43"/>
  <c r="C2" i="43"/>
  <c r="Q15" i="37"/>
  <c r="T15" i="37"/>
  <c r="F18" i="37"/>
  <c r="F23" i="37"/>
  <c r="X6" i="46"/>
  <c r="X7" i="46"/>
  <c r="X8" i="46"/>
  <c r="X9" i="46"/>
  <c r="X10" i="46"/>
  <c r="X11" i="46"/>
  <c r="X12" i="46"/>
  <c r="X13" i="46"/>
  <c r="X14" i="46"/>
  <c r="X15" i="46"/>
  <c r="X16" i="46"/>
  <c r="X17" i="46"/>
  <c r="X18" i="46"/>
  <c r="X19" i="46"/>
  <c r="X20" i="46"/>
  <c r="X21" i="46"/>
  <c r="X22" i="46"/>
  <c r="X23" i="46"/>
  <c r="X24" i="46"/>
  <c r="X25" i="46"/>
  <c r="X26" i="46"/>
  <c r="X27" i="46"/>
  <c r="X28" i="46"/>
  <c r="X29" i="46"/>
  <c r="X30" i="46"/>
  <c r="X31" i="46"/>
  <c r="X32" i="46"/>
  <c r="X33" i="46"/>
  <c r="X34" i="46"/>
  <c r="X35" i="46"/>
  <c r="X36" i="46"/>
  <c r="X37" i="46"/>
  <c r="X38" i="46"/>
  <c r="X39" i="46"/>
  <c r="X40" i="46"/>
  <c r="X41" i="46"/>
  <c r="X42" i="46"/>
  <c r="X43" i="46"/>
  <c r="X44" i="46"/>
  <c r="X45" i="46"/>
  <c r="X46" i="46"/>
  <c r="X47" i="46"/>
  <c r="X48" i="46"/>
  <c r="X49" i="46"/>
  <c r="X50" i="46"/>
  <c r="X51" i="46"/>
  <c r="X52" i="46"/>
  <c r="X53" i="46"/>
  <c r="X54" i="46"/>
  <c r="X55" i="46"/>
  <c r="X56" i="46"/>
  <c r="X57" i="46"/>
  <c r="X58" i="46"/>
  <c r="X59" i="46"/>
  <c r="X60" i="46"/>
  <c r="X61" i="46"/>
  <c r="X62" i="46"/>
  <c r="X63" i="46"/>
  <c r="X64" i="46"/>
  <c r="X65" i="46"/>
  <c r="X66" i="46"/>
  <c r="X67" i="46"/>
  <c r="X68" i="46"/>
  <c r="X69" i="46"/>
  <c r="X70" i="46"/>
  <c r="X71" i="46"/>
  <c r="X72" i="46"/>
  <c r="X73" i="46"/>
  <c r="X74" i="46"/>
  <c r="X75" i="46"/>
  <c r="X76" i="46"/>
  <c r="X77" i="46"/>
  <c r="X78" i="46"/>
  <c r="X79" i="46"/>
  <c r="X80" i="46"/>
  <c r="X81" i="46"/>
  <c r="X82" i="46"/>
  <c r="X83" i="46"/>
  <c r="X84" i="46"/>
  <c r="X85" i="46"/>
  <c r="X86" i="46"/>
  <c r="X87" i="46"/>
  <c r="X88" i="46"/>
  <c r="X89" i="46"/>
  <c r="X90" i="46"/>
  <c r="X91" i="46"/>
  <c r="X92" i="46"/>
  <c r="X93" i="46"/>
  <c r="X94" i="46"/>
  <c r="X95" i="46"/>
  <c r="X96" i="46"/>
  <c r="X97" i="46"/>
  <c r="X98" i="46"/>
  <c r="X99" i="46"/>
  <c r="X100" i="46"/>
  <c r="X101" i="46"/>
  <c r="X102" i="46"/>
  <c r="X103" i="46"/>
  <c r="X104" i="46"/>
  <c r="X105" i="46"/>
  <c r="X106" i="46"/>
  <c r="X107" i="46"/>
  <c r="X108" i="46"/>
  <c r="X109" i="46"/>
  <c r="X110" i="46"/>
  <c r="X111" i="46"/>
  <c r="X112" i="46"/>
  <c r="X113" i="46"/>
  <c r="X114" i="46"/>
  <c r="X115" i="46"/>
  <c r="X116" i="46"/>
  <c r="X117" i="46"/>
  <c r="X118" i="46"/>
  <c r="X119" i="46"/>
  <c r="X120" i="46"/>
  <c r="X121" i="46"/>
  <c r="X122" i="46"/>
  <c r="X123" i="46"/>
  <c r="X124" i="46"/>
  <c r="X125" i="46"/>
  <c r="X126" i="46"/>
  <c r="X127" i="46"/>
  <c r="X128" i="46"/>
  <c r="X129" i="46"/>
  <c r="X130" i="46"/>
  <c r="X131" i="46"/>
  <c r="X132" i="46"/>
  <c r="X133" i="46"/>
  <c r="X134" i="46"/>
  <c r="X135" i="46"/>
  <c r="X136" i="46"/>
  <c r="X137" i="46"/>
  <c r="X138" i="46"/>
  <c r="X139" i="46"/>
  <c r="X140" i="46"/>
  <c r="X141" i="46"/>
  <c r="X142" i="46"/>
  <c r="X143" i="46"/>
  <c r="X144" i="46"/>
  <c r="X145" i="46"/>
  <c r="X146" i="46"/>
  <c r="X147" i="46"/>
  <c r="X148" i="46"/>
  <c r="X149" i="46"/>
  <c r="X150" i="46"/>
  <c r="X151" i="46"/>
  <c r="X152" i="46"/>
  <c r="R20" i="37"/>
  <c r="S20" i="37"/>
  <c r="R19" i="37"/>
  <c r="S19" i="37"/>
  <c r="F22" i="37"/>
  <c r="F20" i="37"/>
  <c r="R21" i="37"/>
  <c r="S21" i="37"/>
  <c r="R23" i="37"/>
  <c r="S23" i="37"/>
  <c r="F24" i="37"/>
  <c r="T24" i="37"/>
  <c r="F16" i="37"/>
  <c r="R24" i="37"/>
  <c r="S24" i="37"/>
  <c r="R17" i="37"/>
  <c r="S17" i="37"/>
  <c r="F19" i="37"/>
  <c r="R18" i="37"/>
  <c r="S18" i="37"/>
  <c r="R16" i="37"/>
  <c r="S16" i="37"/>
  <c r="F21" i="37"/>
  <c r="R22" i="37"/>
  <c r="S22" i="37"/>
  <c r="R15" i="37"/>
  <c r="S15" i="37"/>
  <c r="F17" i="37"/>
  <c r="H18" i="29"/>
  <c r="H22" i="29"/>
  <c r="Q19" i="29"/>
  <c r="H15" i="29"/>
  <c r="Q23" i="29"/>
  <c r="H17" i="29"/>
  <c r="Q40" i="29"/>
  <c r="Q37" i="29"/>
  <c r="Q17" i="29"/>
  <c r="H36" i="29"/>
  <c r="H39" i="29"/>
  <c r="Q18" i="29"/>
  <c r="Q36" i="29"/>
  <c r="H21" i="29"/>
  <c r="H20" i="29"/>
  <c r="H41" i="29"/>
  <c r="Q35" i="29"/>
  <c r="Q20" i="29"/>
  <c r="Q42" i="29"/>
  <c r="Q41" i="29"/>
  <c r="H38" i="29"/>
  <c r="H33" i="29"/>
  <c r="Q22" i="29"/>
  <c r="H16" i="29"/>
  <c r="H37" i="29"/>
  <c r="H23" i="29"/>
  <c r="Q16" i="29"/>
  <c r="Q38" i="29"/>
  <c r="Q34" i="29"/>
  <c r="Q15" i="29"/>
  <c r="H34" i="29"/>
  <c r="H35" i="29"/>
  <c r="H42" i="29"/>
  <c r="Q21" i="29"/>
  <c r="Q33" i="29"/>
  <c r="H19" i="29"/>
  <c r="H40" i="29"/>
  <c r="H24" i="29"/>
  <c r="Q39" i="29"/>
  <c r="Q24" i="29"/>
  <c r="G34" i="29"/>
  <c r="G35" i="29"/>
  <c r="G36" i="29"/>
  <c r="G37" i="29"/>
  <c r="G38" i="29"/>
  <c r="G39" i="29"/>
  <c r="G40" i="29"/>
  <c r="G41" i="29"/>
  <c r="G42" i="29"/>
  <c r="G16" i="29"/>
  <c r="G17" i="29"/>
  <c r="N17" i="29"/>
  <c r="G18" i="29"/>
  <c r="N18" i="29"/>
  <c r="G19" i="29"/>
  <c r="N19" i="29"/>
  <c r="G20" i="29"/>
  <c r="N20" i="29"/>
  <c r="G21" i="29"/>
  <c r="N21" i="29"/>
  <c r="G22" i="29"/>
  <c r="N22" i="29"/>
  <c r="G23" i="29"/>
  <c r="Q21" i="37"/>
  <c r="T21" i="37"/>
  <c r="Q17" i="37"/>
  <c r="T17" i="37"/>
  <c r="Q16" i="37"/>
  <c r="T16" i="37"/>
  <c r="Q20" i="37"/>
  <c r="T20" i="37"/>
  <c r="Q23" i="37"/>
  <c r="T23" i="37"/>
  <c r="Q19" i="37"/>
  <c r="T19" i="37"/>
  <c r="Q22" i="37"/>
  <c r="T22" i="37"/>
  <c r="Q18" i="37"/>
  <c r="T18" i="37"/>
  <c r="AK7" i="46"/>
  <c r="AK8" i="46"/>
  <c r="AK9" i="46"/>
  <c r="AK10" i="46"/>
  <c r="AK11" i="46"/>
  <c r="AK12" i="46"/>
  <c r="AK13" i="46"/>
  <c r="AK14" i="46"/>
  <c r="AK15" i="46"/>
  <c r="AK16" i="46"/>
  <c r="AK17" i="46"/>
  <c r="AK18" i="46"/>
  <c r="AK19" i="46"/>
  <c r="AK20" i="46"/>
  <c r="AK21" i="46"/>
  <c r="AK22" i="46"/>
  <c r="AK23" i="46"/>
  <c r="AK24" i="46"/>
  <c r="AK25" i="46"/>
  <c r="AK26" i="46"/>
  <c r="AK27" i="46"/>
  <c r="AK28" i="46"/>
  <c r="AK29" i="46"/>
  <c r="AK30" i="46"/>
  <c r="AK31" i="46"/>
  <c r="AK32" i="46"/>
  <c r="AK33" i="46"/>
  <c r="AK34" i="46"/>
  <c r="AK35" i="46"/>
  <c r="AK36" i="46"/>
  <c r="AK37" i="46"/>
  <c r="AK38" i="46"/>
  <c r="AK39" i="46"/>
  <c r="AK40" i="46"/>
  <c r="AK41" i="46"/>
  <c r="AK42" i="46"/>
  <c r="AK43" i="46"/>
  <c r="AK44" i="46"/>
  <c r="AK45" i="46"/>
  <c r="AK46" i="46"/>
  <c r="AK47" i="46"/>
  <c r="AK48" i="46"/>
  <c r="AK49" i="46"/>
  <c r="AK50" i="46"/>
  <c r="AK51" i="46"/>
  <c r="AK52" i="46"/>
  <c r="AK53" i="46"/>
  <c r="AK54" i="46"/>
  <c r="AK55" i="46"/>
  <c r="AK56" i="46"/>
  <c r="AK57" i="46"/>
  <c r="AK58" i="46"/>
  <c r="AK59" i="46"/>
  <c r="AK60" i="46"/>
  <c r="AK61" i="46"/>
  <c r="AK62" i="46"/>
  <c r="AK63" i="46"/>
  <c r="AK64" i="46"/>
  <c r="AK65" i="46"/>
  <c r="AK66" i="46"/>
  <c r="AK67" i="46"/>
  <c r="AK68" i="46"/>
  <c r="AK69" i="46"/>
  <c r="AK70" i="46"/>
  <c r="AK71" i="46"/>
  <c r="AK72" i="46"/>
  <c r="AK73" i="46"/>
  <c r="AK74" i="46"/>
  <c r="AK75" i="46"/>
  <c r="AK76" i="46"/>
  <c r="AK77" i="46"/>
  <c r="AK78" i="46"/>
  <c r="AK79" i="46"/>
  <c r="AK80" i="46"/>
  <c r="AK81" i="46"/>
  <c r="AK82" i="46"/>
  <c r="AK83" i="46"/>
  <c r="AK84" i="46"/>
  <c r="AK85" i="46"/>
  <c r="AK86" i="46"/>
  <c r="AK87" i="46"/>
  <c r="AK88" i="46"/>
  <c r="AK89" i="46"/>
  <c r="AK90" i="46"/>
  <c r="AK91" i="46"/>
  <c r="AK92" i="46"/>
  <c r="AK93" i="46"/>
  <c r="AK94" i="46"/>
  <c r="AK95" i="46"/>
  <c r="AK96" i="46"/>
  <c r="AK97" i="46"/>
  <c r="AK98" i="46"/>
  <c r="AK99" i="46"/>
  <c r="AK100" i="46"/>
  <c r="AK101" i="46"/>
  <c r="AK102" i="46"/>
  <c r="AK103" i="46"/>
  <c r="AK104" i="46"/>
  <c r="AK105" i="46"/>
  <c r="AK106" i="46"/>
  <c r="AK107" i="46"/>
  <c r="AK108" i="46"/>
  <c r="AK109" i="46"/>
  <c r="AK110" i="46"/>
  <c r="AK111" i="46"/>
  <c r="AK112" i="46"/>
  <c r="AK113" i="46"/>
  <c r="AK114" i="46"/>
  <c r="AK115" i="46"/>
  <c r="AK116" i="46"/>
  <c r="AK117" i="46"/>
  <c r="AK118" i="46"/>
  <c r="AK119" i="46"/>
  <c r="AK120" i="46"/>
  <c r="AK121" i="46"/>
  <c r="AK122" i="46"/>
  <c r="AK123" i="46"/>
  <c r="AK124" i="46"/>
  <c r="AK125" i="46"/>
  <c r="AK126" i="46"/>
  <c r="AK127" i="46"/>
  <c r="AK128" i="46"/>
  <c r="AK129" i="46"/>
  <c r="AK130" i="46"/>
  <c r="AK131" i="46"/>
  <c r="AK132" i="46"/>
  <c r="AK133" i="46"/>
  <c r="AK134" i="46"/>
  <c r="AK135" i="46"/>
  <c r="AK136" i="46"/>
  <c r="AK137" i="46"/>
  <c r="AK138" i="46"/>
  <c r="AK139" i="46"/>
  <c r="AK140" i="46"/>
  <c r="AK141" i="46"/>
  <c r="AK142" i="46"/>
  <c r="AK143" i="46"/>
  <c r="AK144" i="46"/>
  <c r="AK145" i="46"/>
  <c r="AK146" i="46"/>
  <c r="AK147" i="46"/>
  <c r="AK148" i="46"/>
  <c r="AK149" i="46"/>
  <c r="AK150" i="46"/>
  <c r="AK151" i="46"/>
  <c r="AK152" i="46"/>
  <c r="AK6" i="46"/>
  <c r="AJ7" i="46"/>
  <c r="AJ8" i="46"/>
  <c r="AJ9" i="46"/>
  <c r="AJ10" i="46"/>
  <c r="AJ11" i="46"/>
  <c r="AJ12" i="46"/>
  <c r="AJ13" i="46"/>
  <c r="AJ14" i="46"/>
  <c r="AJ15" i="46"/>
  <c r="AJ16" i="46"/>
  <c r="AJ17" i="46"/>
  <c r="AJ18" i="46"/>
  <c r="AJ19" i="46"/>
  <c r="AJ20" i="46"/>
  <c r="AJ21" i="46"/>
  <c r="AJ22" i="46"/>
  <c r="AJ23" i="46"/>
  <c r="AJ24" i="46"/>
  <c r="AJ25" i="46"/>
  <c r="AJ26" i="46"/>
  <c r="AJ27" i="46"/>
  <c r="AJ28" i="46"/>
  <c r="AJ29" i="46"/>
  <c r="AJ30" i="46"/>
  <c r="AJ31" i="46"/>
  <c r="AJ32" i="46"/>
  <c r="AJ33" i="46"/>
  <c r="AJ34" i="46"/>
  <c r="AJ35" i="46"/>
  <c r="AJ36" i="46"/>
  <c r="AJ37" i="46"/>
  <c r="AJ38" i="46"/>
  <c r="AJ39" i="46"/>
  <c r="AJ40" i="46"/>
  <c r="AJ41" i="46"/>
  <c r="AJ42" i="46"/>
  <c r="AJ43" i="46"/>
  <c r="AJ44" i="46"/>
  <c r="AJ45" i="46"/>
  <c r="AJ46" i="46"/>
  <c r="AJ47" i="46"/>
  <c r="AJ48" i="46"/>
  <c r="AJ49" i="46"/>
  <c r="AJ50" i="46"/>
  <c r="AJ51" i="46"/>
  <c r="AJ52" i="46"/>
  <c r="AJ53" i="46"/>
  <c r="AJ54" i="46"/>
  <c r="AJ55" i="46"/>
  <c r="AJ56" i="46"/>
  <c r="AJ57" i="46"/>
  <c r="AJ58" i="46"/>
  <c r="AJ59" i="46"/>
  <c r="AJ60" i="46"/>
  <c r="AJ61" i="46"/>
  <c r="AJ62" i="46"/>
  <c r="AJ63" i="46"/>
  <c r="AJ64" i="46"/>
  <c r="AJ65" i="46"/>
  <c r="AJ66" i="46"/>
  <c r="AJ67" i="46"/>
  <c r="AJ68" i="46"/>
  <c r="AJ69" i="46"/>
  <c r="AJ70" i="46"/>
  <c r="AJ71" i="46"/>
  <c r="AJ72" i="46"/>
  <c r="AJ73" i="46"/>
  <c r="AJ74" i="46"/>
  <c r="AJ75" i="46"/>
  <c r="AJ76" i="46"/>
  <c r="AJ77" i="46"/>
  <c r="AJ78" i="46"/>
  <c r="AJ79" i="46"/>
  <c r="AJ80" i="46"/>
  <c r="AJ81" i="46"/>
  <c r="AJ82" i="46"/>
  <c r="AJ83" i="46"/>
  <c r="AJ84" i="46"/>
  <c r="AJ85" i="46"/>
  <c r="AJ86" i="46"/>
  <c r="AJ87" i="46"/>
  <c r="AJ88" i="46"/>
  <c r="AJ89" i="46"/>
  <c r="AJ90" i="46"/>
  <c r="AJ91" i="46"/>
  <c r="AJ92" i="46"/>
  <c r="AJ93" i="46"/>
  <c r="AJ94" i="46"/>
  <c r="AJ95" i="46"/>
  <c r="AJ96" i="46"/>
  <c r="AJ97" i="46"/>
  <c r="AJ98" i="46"/>
  <c r="AJ99" i="46"/>
  <c r="AJ100" i="46"/>
  <c r="AJ101" i="46"/>
  <c r="AJ102" i="46"/>
  <c r="AJ103" i="46"/>
  <c r="AJ104" i="46"/>
  <c r="AJ105" i="46"/>
  <c r="AJ106" i="46"/>
  <c r="AJ107" i="46"/>
  <c r="AJ108" i="46"/>
  <c r="AJ109" i="46"/>
  <c r="AJ110" i="46"/>
  <c r="AJ111" i="46"/>
  <c r="AJ112" i="46"/>
  <c r="AJ113" i="46"/>
  <c r="AJ114" i="46"/>
  <c r="AJ115" i="46"/>
  <c r="AJ116" i="46"/>
  <c r="AJ117" i="46"/>
  <c r="AJ118" i="46"/>
  <c r="AJ119" i="46"/>
  <c r="AJ120" i="46"/>
  <c r="AJ121" i="46"/>
  <c r="AJ122" i="46"/>
  <c r="AJ123" i="46"/>
  <c r="AJ124" i="46"/>
  <c r="AJ125" i="46"/>
  <c r="AJ126" i="46"/>
  <c r="AJ127" i="46"/>
  <c r="AJ128" i="46"/>
  <c r="AJ129" i="46"/>
  <c r="AJ130" i="46"/>
  <c r="AJ131" i="46"/>
  <c r="AJ132" i="46"/>
  <c r="AJ133" i="46"/>
  <c r="AJ134" i="46"/>
  <c r="AJ135" i="46"/>
  <c r="AJ136" i="46"/>
  <c r="AJ137" i="46"/>
  <c r="AJ138" i="46"/>
  <c r="AJ139" i="46"/>
  <c r="AJ140" i="46"/>
  <c r="AJ141" i="46"/>
  <c r="AJ142" i="46"/>
  <c r="AJ143" i="46"/>
  <c r="AJ144" i="46"/>
  <c r="AJ145" i="46"/>
  <c r="AJ146" i="46"/>
  <c r="AJ147" i="46"/>
  <c r="AJ148" i="46"/>
  <c r="AJ149" i="46"/>
  <c r="AJ150" i="46"/>
  <c r="AJ151" i="46"/>
  <c r="AJ152" i="46"/>
  <c r="AJ6" i="46"/>
  <c r="AI7" i="46"/>
  <c r="AI8" i="46"/>
  <c r="AI9" i="46"/>
  <c r="AI10" i="46"/>
  <c r="AI11" i="46"/>
  <c r="AI12" i="46"/>
  <c r="AI13" i="46"/>
  <c r="AI14" i="46"/>
  <c r="AI15" i="46"/>
  <c r="AI16" i="46"/>
  <c r="AI17" i="46"/>
  <c r="AI18" i="46"/>
  <c r="AI19" i="46"/>
  <c r="AI20" i="46"/>
  <c r="AI21" i="46"/>
  <c r="AI22" i="46"/>
  <c r="AI23" i="46"/>
  <c r="AI24" i="46"/>
  <c r="AI25" i="46"/>
  <c r="AI26" i="46"/>
  <c r="AI27" i="46"/>
  <c r="AI28" i="46"/>
  <c r="AI29" i="46"/>
  <c r="AI30" i="46"/>
  <c r="AI31" i="46"/>
  <c r="AI32" i="46"/>
  <c r="AI33" i="46"/>
  <c r="AI34" i="46"/>
  <c r="AI35" i="46"/>
  <c r="AI36" i="46"/>
  <c r="AI37" i="46"/>
  <c r="AI38" i="46"/>
  <c r="AI39" i="46"/>
  <c r="AI40" i="46"/>
  <c r="AI41" i="46"/>
  <c r="AI42" i="46"/>
  <c r="AI43" i="46"/>
  <c r="AI44" i="46"/>
  <c r="AI45" i="46"/>
  <c r="AI46" i="46"/>
  <c r="AI47" i="46"/>
  <c r="AI48" i="46"/>
  <c r="AI49" i="46"/>
  <c r="AI50" i="46"/>
  <c r="AI51" i="46"/>
  <c r="AI52" i="46"/>
  <c r="AI53" i="46"/>
  <c r="AI54" i="46"/>
  <c r="AI55" i="46"/>
  <c r="AI56" i="46"/>
  <c r="AI57" i="46"/>
  <c r="AI58" i="46"/>
  <c r="AI59" i="46"/>
  <c r="AI60" i="46"/>
  <c r="AI61" i="46"/>
  <c r="AI62" i="46"/>
  <c r="AI63" i="46"/>
  <c r="AI64" i="46"/>
  <c r="AI65" i="46"/>
  <c r="AI66" i="46"/>
  <c r="AI67" i="46"/>
  <c r="AI68" i="46"/>
  <c r="AI69" i="46"/>
  <c r="AI70" i="46"/>
  <c r="AI71" i="46"/>
  <c r="AI72" i="46"/>
  <c r="AI73" i="46"/>
  <c r="AI74" i="46"/>
  <c r="AI75" i="46"/>
  <c r="AI76" i="46"/>
  <c r="AI77" i="46"/>
  <c r="AI78" i="46"/>
  <c r="AI79" i="46"/>
  <c r="AI80" i="46"/>
  <c r="AI81" i="46"/>
  <c r="AI82" i="46"/>
  <c r="AI83" i="46"/>
  <c r="AI84" i="46"/>
  <c r="AI85" i="46"/>
  <c r="AI86" i="46"/>
  <c r="AI87" i="46"/>
  <c r="AI88" i="46"/>
  <c r="AI89" i="46"/>
  <c r="AI90" i="46"/>
  <c r="AI91" i="46"/>
  <c r="AI92" i="46"/>
  <c r="AI93" i="46"/>
  <c r="AI94" i="46"/>
  <c r="AI95" i="46"/>
  <c r="AI96" i="46"/>
  <c r="AI97" i="46"/>
  <c r="AI98" i="46"/>
  <c r="AI99" i="46"/>
  <c r="AI100" i="46"/>
  <c r="AI101" i="46"/>
  <c r="AI102" i="46"/>
  <c r="AI103" i="46"/>
  <c r="AI104" i="46"/>
  <c r="AI105" i="46"/>
  <c r="AI106" i="46"/>
  <c r="AI107" i="46"/>
  <c r="AI108" i="46"/>
  <c r="AI109" i="46"/>
  <c r="AI110" i="46"/>
  <c r="AI111" i="46"/>
  <c r="AI112" i="46"/>
  <c r="AI113" i="46"/>
  <c r="AI114" i="46"/>
  <c r="AI115" i="46"/>
  <c r="AI116" i="46"/>
  <c r="AI117" i="46"/>
  <c r="AI118" i="46"/>
  <c r="AI119" i="46"/>
  <c r="AI120" i="46"/>
  <c r="AI121" i="46"/>
  <c r="AI122" i="46"/>
  <c r="AI123" i="46"/>
  <c r="AI124" i="46"/>
  <c r="AI125" i="46"/>
  <c r="AI126" i="46"/>
  <c r="AI127" i="46"/>
  <c r="AI128" i="46"/>
  <c r="AI129" i="46"/>
  <c r="AI130" i="46"/>
  <c r="AI131" i="46"/>
  <c r="AI132" i="46"/>
  <c r="AI133" i="46"/>
  <c r="AI134" i="46"/>
  <c r="AI135" i="46"/>
  <c r="AI136" i="46"/>
  <c r="AI137" i="46"/>
  <c r="AI138" i="46"/>
  <c r="AI139" i="46"/>
  <c r="AI140" i="46"/>
  <c r="AI141" i="46"/>
  <c r="AI142" i="46"/>
  <c r="AI143" i="46"/>
  <c r="AI144" i="46"/>
  <c r="AI145" i="46"/>
  <c r="AI146" i="46"/>
  <c r="AI147" i="46"/>
  <c r="AI148" i="46"/>
  <c r="AI149" i="46"/>
  <c r="AI150" i="46"/>
  <c r="AI151" i="46"/>
  <c r="AI152" i="46"/>
  <c r="AI6" i="46"/>
  <c r="AH7" i="46"/>
  <c r="AH8" i="46"/>
  <c r="AH9" i="46"/>
  <c r="AH10" i="46"/>
  <c r="AH11" i="46"/>
  <c r="AH12" i="46"/>
  <c r="AH13" i="46"/>
  <c r="AH14" i="46"/>
  <c r="AH15" i="46"/>
  <c r="AH16" i="46"/>
  <c r="AH17" i="46"/>
  <c r="AH18" i="46"/>
  <c r="AH19" i="46"/>
  <c r="AH20" i="46"/>
  <c r="AH21" i="46"/>
  <c r="AH22" i="46"/>
  <c r="AH23" i="46"/>
  <c r="AH24" i="46"/>
  <c r="AH25" i="46"/>
  <c r="AH26" i="46"/>
  <c r="AH27" i="46"/>
  <c r="AH28" i="46"/>
  <c r="AH29" i="46"/>
  <c r="AH30" i="46"/>
  <c r="AH31" i="46"/>
  <c r="AH32" i="46"/>
  <c r="AH33" i="46"/>
  <c r="AH34" i="46"/>
  <c r="AH35" i="46"/>
  <c r="AH36" i="46"/>
  <c r="AH37" i="46"/>
  <c r="AH38" i="46"/>
  <c r="AH39" i="46"/>
  <c r="AH40" i="46"/>
  <c r="AH41" i="46"/>
  <c r="AH42" i="46"/>
  <c r="AH43" i="46"/>
  <c r="AH44" i="46"/>
  <c r="AH45" i="46"/>
  <c r="AH46" i="46"/>
  <c r="AH47" i="46"/>
  <c r="AH48" i="46"/>
  <c r="AH49" i="46"/>
  <c r="AH50" i="46"/>
  <c r="AH51" i="46"/>
  <c r="AH52" i="46"/>
  <c r="AH53" i="46"/>
  <c r="AH54" i="46"/>
  <c r="AH55" i="46"/>
  <c r="AH56" i="46"/>
  <c r="AH57" i="46"/>
  <c r="AH58" i="46"/>
  <c r="AH59" i="46"/>
  <c r="AH60" i="46"/>
  <c r="AH61" i="46"/>
  <c r="AH62" i="46"/>
  <c r="AH63" i="46"/>
  <c r="AH64" i="46"/>
  <c r="AH65" i="46"/>
  <c r="AH66" i="46"/>
  <c r="AH67" i="46"/>
  <c r="AH68" i="46"/>
  <c r="AH69" i="46"/>
  <c r="AH70" i="46"/>
  <c r="AH71" i="46"/>
  <c r="AH72" i="46"/>
  <c r="AH73" i="46"/>
  <c r="AH74" i="46"/>
  <c r="AH75" i="46"/>
  <c r="AH76" i="46"/>
  <c r="AH77" i="46"/>
  <c r="AH78" i="46"/>
  <c r="AH79" i="46"/>
  <c r="AH80" i="46"/>
  <c r="AH81" i="46"/>
  <c r="AH82" i="46"/>
  <c r="AH83" i="46"/>
  <c r="AH84" i="46"/>
  <c r="AH85" i="46"/>
  <c r="AH86" i="46"/>
  <c r="AH87" i="46"/>
  <c r="AH88" i="46"/>
  <c r="AH89" i="46"/>
  <c r="AH90" i="46"/>
  <c r="AH91" i="46"/>
  <c r="AH92" i="46"/>
  <c r="AH93" i="46"/>
  <c r="AH94" i="46"/>
  <c r="AH95" i="46"/>
  <c r="AH96" i="46"/>
  <c r="AH97" i="46"/>
  <c r="AH98" i="46"/>
  <c r="AH99" i="46"/>
  <c r="AH100" i="46"/>
  <c r="AH101" i="46"/>
  <c r="AH102" i="46"/>
  <c r="AH103" i="46"/>
  <c r="AH104" i="46"/>
  <c r="AH105" i="46"/>
  <c r="AH106" i="46"/>
  <c r="AH107" i="46"/>
  <c r="AH108" i="46"/>
  <c r="AH109" i="46"/>
  <c r="AH110" i="46"/>
  <c r="AH111" i="46"/>
  <c r="AH112" i="46"/>
  <c r="AH113" i="46"/>
  <c r="AH114" i="46"/>
  <c r="AH115" i="46"/>
  <c r="AH116" i="46"/>
  <c r="AH117" i="46"/>
  <c r="AH118" i="46"/>
  <c r="AH119" i="46"/>
  <c r="AH120" i="46"/>
  <c r="AH121" i="46"/>
  <c r="AH122" i="46"/>
  <c r="AH123" i="46"/>
  <c r="AH124" i="46"/>
  <c r="AH125" i="46"/>
  <c r="AH126" i="46"/>
  <c r="AH127" i="46"/>
  <c r="AH128" i="46"/>
  <c r="AH129" i="46"/>
  <c r="AH130" i="46"/>
  <c r="AH131" i="46"/>
  <c r="AH132" i="46"/>
  <c r="AH133" i="46"/>
  <c r="AH134" i="46"/>
  <c r="AH135" i="46"/>
  <c r="AH136" i="46"/>
  <c r="AH137" i="46"/>
  <c r="AH138" i="46"/>
  <c r="AH139" i="46"/>
  <c r="AH140" i="46"/>
  <c r="AH141" i="46"/>
  <c r="AH142" i="46"/>
  <c r="AH143" i="46"/>
  <c r="AH144" i="46"/>
  <c r="AH145" i="46"/>
  <c r="AH146" i="46"/>
  <c r="AH147" i="46"/>
  <c r="AH148" i="46"/>
  <c r="AH149" i="46"/>
  <c r="AH150" i="46"/>
  <c r="AH151" i="46"/>
  <c r="AH152" i="46"/>
  <c r="AH6" i="46"/>
  <c r="AB7" i="46"/>
  <c r="AB8" i="46"/>
  <c r="AB9" i="46"/>
  <c r="AB10" i="46"/>
  <c r="AB11" i="46"/>
  <c r="AB12" i="46"/>
  <c r="AB13" i="46"/>
  <c r="AB14" i="46"/>
  <c r="AB15" i="46"/>
  <c r="AB16" i="46"/>
  <c r="AB17" i="46"/>
  <c r="AB18" i="46"/>
  <c r="AB19" i="46"/>
  <c r="AB20" i="46"/>
  <c r="AB21" i="46"/>
  <c r="AB22" i="46"/>
  <c r="AB23" i="46"/>
  <c r="AB24" i="46"/>
  <c r="AB25" i="46"/>
  <c r="AB26" i="46"/>
  <c r="AB27" i="46"/>
  <c r="AB28" i="46"/>
  <c r="AB29" i="46"/>
  <c r="AB30" i="46"/>
  <c r="AB31" i="46"/>
  <c r="AB32" i="46"/>
  <c r="AB33" i="46"/>
  <c r="AB34" i="46"/>
  <c r="AB35" i="46"/>
  <c r="AB36" i="46"/>
  <c r="AB37" i="46"/>
  <c r="AB38" i="46"/>
  <c r="AB39" i="46"/>
  <c r="AB40" i="46"/>
  <c r="AB41" i="46"/>
  <c r="AB42" i="46"/>
  <c r="AB43" i="46"/>
  <c r="AB44" i="46"/>
  <c r="AB45" i="46"/>
  <c r="AB46" i="46"/>
  <c r="AB47" i="46"/>
  <c r="AB48" i="46"/>
  <c r="AB49" i="46"/>
  <c r="AB50" i="46"/>
  <c r="AB51" i="46"/>
  <c r="AB52" i="46"/>
  <c r="AB53" i="46"/>
  <c r="AB54" i="46"/>
  <c r="AB55" i="46"/>
  <c r="AB56" i="46"/>
  <c r="AB57" i="46"/>
  <c r="AB58" i="46"/>
  <c r="AB59" i="46"/>
  <c r="AB60" i="46"/>
  <c r="AB61" i="46"/>
  <c r="AB62" i="46"/>
  <c r="AB63" i="46"/>
  <c r="AB64" i="46"/>
  <c r="AB65" i="46"/>
  <c r="AB66" i="46"/>
  <c r="AB67" i="46"/>
  <c r="AB68" i="46"/>
  <c r="AB69" i="46"/>
  <c r="AB70" i="46"/>
  <c r="AB71" i="46"/>
  <c r="AB72" i="46"/>
  <c r="AB73" i="46"/>
  <c r="AB74" i="46"/>
  <c r="AB75" i="46"/>
  <c r="AB76" i="46"/>
  <c r="AB77" i="46"/>
  <c r="AB78" i="46"/>
  <c r="AB79" i="46"/>
  <c r="AB80" i="46"/>
  <c r="AB81" i="46"/>
  <c r="AB82" i="46"/>
  <c r="AB83" i="46"/>
  <c r="AB84" i="46"/>
  <c r="AB85" i="46"/>
  <c r="AB86" i="46"/>
  <c r="AB87" i="46"/>
  <c r="AB88" i="46"/>
  <c r="AB89" i="46"/>
  <c r="AB90" i="46"/>
  <c r="AB91" i="46"/>
  <c r="AB92" i="46"/>
  <c r="AB93" i="46"/>
  <c r="AB94" i="46"/>
  <c r="AB95" i="46"/>
  <c r="AB96" i="46"/>
  <c r="AB97" i="46"/>
  <c r="AB98" i="46"/>
  <c r="AB99" i="46"/>
  <c r="AB100" i="46"/>
  <c r="AB101" i="46"/>
  <c r="AB102" i="46"/>
  <c r="AB103" i="46"/>
  <c r="AB104" i="46"/>
  <c r="AB105" i="46"/>
  <c r="AB106" i="46"/>
  <c r="AB107" i="46"/>
  <c r="AB108" i="46"/>
  <c r="AB109" i="46"/>
  <c r="AB110" i="46"/>
  <c r="AB111" i="46"/>
  <c r="AB112" i="46"/>
  <c r="AB113" i="46"/>
  <c r="AB114" i="46"/>
  <c r="AB115" i="46"/>
  <c r="AB116" i="46"/>
  <c r="AB117" i="46"/>
  <c r="AB118" i="46"/>
  <c r="AB119" i="46"/>
  <c r="AB120" i="46"/>
  <c r="AB121" i="46"/>
  <c r="AB122" i="46"/>
  <c r="AB123" i="46"/>
  <c r="AB124" i="46"/>
  <c r="AB125" i="46"/>
  <c r="AB126" i="46"/>
  <c r="AB127" i="46"/>
  <c r="AB128" i="46"/>
  <c r="AB129" i="46"/>
  <c r="AB130" i="46"/>
  <c r="AB131" i="46"/>
  <c r="AB132" i="46"/>
  <c r="AB133" i="46"/>
  <c r="AB134" i="46"/>
  <c r="AB135" i="46"/>
  <c r="AB136" i="46"/>
  <c r="AB137" i="46"/>
  <c r="AB138" i="46"/>
  <c r="AB139" i="46"/>
  <c r="AB140" i="46"/>
  <c r="AB141" i="46"/>
  <c r="AB142" i="46"/>
  <c r="AB143" i="46"/>
  <c r="AB144" i="46"/>
  <c r="AB145" i="46"/>
  <c r="AB146" i="46"/>
  <c r="AB147" i="46"/>
  <c r="AB148" i="46"/>
  <c r="AB149" i="46"/>
  <c r="AB150" i="46"/>
  <c r="AB151" i="46"/>
  <c r="AB152" i="46"/>
  <c r="AB6" i="46"/>
  <c r="AA6" i="46"/>
  <c r="AA7" i="46"/>
  <c r="AA8" i="46"/>
  <c r="AA9" i="46"/>
  <c r="AA10" i="46"/>
  <c r="AA11" i="46"/>
  <c r="AA12" i="46"/>
  <c r="AA13" i="46"/>
  <c r="AA14" i="46"/>
  <c r="AA15" i="46"/>
  <c r="AA16" i="46"/>
  <c r="AA17" i="46"/>
  <c r="AA18" i="46"/>
  <c r="AA19" i="46"/>
  <c r="AA20" i="46"/>
  <c r="AA21" i="46"/>
  <c r="AA22" i="46"/>
  <c r="AA23" i="46"/>
  <c r="AA24" i="46"/>
  <c r="AA25" i="46"/>
  <c r="AA26" i="46"/>
  <c r="AA27" i="46"/>
  <c r="AA28" i="46"/>
  <c r="AA29" i="46"/>
  <c r="AA30" i="46"/>
  <c r="AA31" i="46"/>
  <c r="AA32" i="46"/>
  <c r="AA33" i="46"/>
  <c r="AA34" i="46"/>
  <c r="AA35" i="46"/>
  <c r="AA36" i="46"/>
  <c r="AA37" i="46"/>
  <c r="AA38" i="46"/>
  <c r="AA39" i="46"/>
  <c r="AA40" i="46"/>
  <c r="AA41" i="46"/>
  <c r="AA42" i="46"/>
  <c r="AA43" i="46"/>
  <c r="AA44" i="46"/>
  <c r="AA45" i="46"/>
  <c r="AA46" i="46"/>
  <c r="AA47" i="46"/>
  <c r="AA48" i="46"/>
  <c r="AA49" i="46"/>
  <c r="AA50" i="46"/>
  <c r="AA51" i="46"/>
  <c r="AA52" i="46"/>
  <c r="AA53" i="46"/>
  <c r="AA54" i="46"/>
  <c r="AA55" i="46"/>
  <c r="AA56" i="46"/>
  <c r="AA57" i="46"/>
  <c r="AA58" i="46"/>
  <c r="AA59" i="46"/>
  <c r="AA60" i="46"/>
  <c r="AA61" i="46"/>
  <c r="AA62" i="46"/>
  <c r="AA63" i="46"/>
  <c r="AA64" i="46"/>
  <c r="AA65" i="46"/>
  <c r="AA66" i="46"/>
  <c r="AA67" i="46"/>
  <c r="AA68" i="46"/>
  <c r="AA69" i="46"/>
  <c r="AA70" i="46"/>
  <c r="AA71" i="46"/>
  <c r="AA72" i="46"/>
  <c r="AA73" i="46"/>
  <c r="AA74" i="46"/>
  <c r="AA75" i="46"/>
  <c r="AA76" i="46"/>
  <c r="AA77" i="46"/>
  <c r="AA78" i="46"/>
  <c r="AA79" i="46"/>
  <c r="AA80" i="46"/>
  <c r="AA81" i="46"/>
  <c r="AA82" i="46"/>
  <c r="AA83" i="46"/>
  <c r="AA84" i="46"/>
  <c r="AA85" i="46"/>
  <c r="AA86" i="46"/>
  <c r="AA87" i="46"/>
  <c r="AA88" i="46"/>
  <c r="AA89" i="46"/>
  <c r="AA90" i="46"/>
  <c r="AA91" i="46"/>
  <c r="AA92" i="46"/>
  <c r="AA93" i="46"/>
  <c r="AA94" i="46"/>
  <c r="AA95" i="46"/>
  <c r="AA96" i="46"/>
  <c r="AA97" i="46"/>
  <c r="AA98" i="46"/>
  <c r="AA99" i="46"/>
  <c r="AA100" i="46"/>
  <c r="AA101" i="46"/>
  <c r="AA102" i="46"/>
  <c r="AA103" i="46"/>
  <c r="AA104" i="46"/>
  <c r="AA105" i="46"/>
  <c r="AA106" i="46"/>
  <c r="AA107" i="46"/>
  <c r="AA108" i="46"/>
  <c r="AA109" i="46"/>
  <c r="AA110" i="46"/>
  <c r="AA111" i="46"/>
  <c r="AA112" i="46"/>
  <c r="AA113" i="46"/>
  <c r="AA114" i="46"/>
  <c r="AA115" i="46"/>
  <c r="AA116" i="46"/>
  <c r="AA117" i="46"/>
  <c r="AA118" i="46"/>
  <c r="AA119" i="46"/>
  <c r="AA120" i="46"/>
  <c r="AA121" i="46"/>
  <c r="AA122" i="46"/>
  <c r="AA123" i="46"/>
  <c r="AA124" i="46"/>
  <c r="AA125" i="46"/>
  <c r="AA126" i="46"/>
  <c r="AA127" i="46"/>
  <c r="AA128" i="46"/>
  <c r="AA129" i="46"/>
  <c r="AA130" i="46"/>
  <c r="AA131" i="46"/>
  <c r="AA132" i="46"/>
  <c r="AA133" i="46"/>
  <c r="AA134" i="46"/>
  <c r="AA135" i="46"/>
  <c r="AA136" i="46"/>
  <c r="AA137" i="46"/>
  <c r="AA138" i="46"/>
  <c r="AA139" i="46"/>
  <c r="AA140" i="46"/>
  <c r="AA141" i="46"/>
  <c r="AA142" i="46"/>
  <c r="AA143" i="46"/>
  <c r="AA144" i="46"/>
  <c r="AA145" i="46"/>
  <c r="AA146" i="46"/>
  <c r="AA147" i="46"/>
  <c r="AA148" i="46"/>
  <c r="AA149" i="46"/>
  <c r="AA150" i="46"/>
  <c r="AA151" i="46"/>
  <c r="AA152" i="46"/>
  <c r="Z7" i="46"/>
  <c r="Z8" i="46"/>
  <c r="Z9" i="46"/>
  <c r="Z10" i="46"/>
  <c r="Z11" i="46"/>
  <c r="Z12" i="46"/>
  <c r="Z13" i="46"/>
  <c r="Z14" i="46"/>
  <c r="Z15" i="46"/>
  <c r="Z16" i="46"/>
  <c r="Z17" i="46"/>
  <c r="Z18" i="46"/>
  <c r="Z19" i="46"/>
  <c r="Z20" i="46"/>
  <c r="Z21" i="46"/>
  <c r="Z22" i="46"/>
  <c r="Z23" i="46"/>
  <c r="Z24" i="46"/>
  <c r="Z25" i="46"/>
  <c r="Z26" i="46"/>
  <c r="Z27" i="46"/>
  <c r="Z28" i="46"/>
  <c r="Z29" i="46"/>
  <c r="Z30" i="46"/>
  <c r="Z31" i="46"/>
  <c r="Z32" i="46"/>
  <c r="Z33" i="46"/>
  <c r="Z34" i="46"/>
  <c r="Z35" i="46"/>
  <c r="Z36" i="46"/>
  <c r="Z37" i="46"/>
  <c r="Z38" i="46"/>
  <c r="Z39" i="46"/>
  <c r="Z40" i="46"/>
  <c r="Z41" i="46"/>
  <c r="Z42" i="46"/>
  <c r="Z43" i="46"/>
  <c r="Z44" i="46"/>
  <c r="Z45" i="46"/>
  <c r="Z46" i="46"/>
  <c r="Z47" i="46"/>
  <c r="Z48" i="46"/>
  <c r="Z49" i="46"/>
  <c r="Z50" i="46"/>
  <c r="Z51" i="46"/>
  <c r="Z52" i="46"/>
  <c r="Z53" i="46"/>
  <c r="Z54" i="46"/>
  <c r="Z55" i="46"/>
  <c r="Z56" i="46"/>
  <c r="Z57" i="46"/>
  <c r="Z58" i="46"/>
  <c r="Z59" i="46"/>
  <c r="Z60" i="46"/>
  <c r="Z61" i="46"/>
  <c r="Z62" i="46"/>
  <c r="Z63" i="46"/>
  <c r="Z64" i="46"/>
  <c r="Z65" i="46"/>
  <c r="Z66" i="46"/>
  <c r="Z67" i="46"/>
  <c r="Z68" i="46"/>
  <c r="Z69" i="46"/>
  <c r="Z70" i="46"/>
  <c r="Z71" i="46"/>
  <c r="Z72" i="46"/>
  <c r="Z73" i="46"/>
  <c r="Z74" i="46"/>
  <c r="Z75" i="46"/>
  <c r="Z76" i="46"/>
  <c r="Z77" i="46"/>
  <c r="Z78" i="46"/>
  <c r="Z79" i="46"/>
  <c r="Z80" i="46"/>
  <c r="Z81" i="46"/>
  <c r="Z82" i="46"/>
  <c r="Z83" i="46"/>
  <c r="Z84" i="46"/>
  <c r="Z85" i="46"/>
  <c r="Z86" i="46"/>
  <c r="Z87" i="46"/>
  <c r="Z88" i="46"/>
  <c r="Z89" i="46"/>
  <c r="Z90" i="46"/>
  <c r="Z91" i="46"/>
  <c r="Z92" i="46"/>
  <c r="Z93" i="46"/>
  <c r="Z94" i="46"/>
  <c r="Z95" i="46"/>
  <c r="Z96" i="46"/>
  <c r="Z97" i="46"/>
  <c r="Z98" i="46"/>
  <c r="Z99" i="46"/>
  <c r="Z100" i="46"/>
  <c r="Z101" i="46"/>
  <c r="Z102" i="46"/>
  <c r="Z103" i="46"/>
  <c r="Z104" i="46"/>
  <c r="Z105" i="46"/>
  <c r="Z106" i="46"/>
  <c r="Z107" i="46"/>
  <c r="Z108" i="46"/>
  <c r="Z109" i="46"/>
  <c r="Z110" i="46"/>
  <c r="Z111" i="46"/>
  <c r="Z112" i="46"/>
  <c r="Z113" i="46"/>
  <c r="Z114" i="46"/>
  <c r="Z115" i="46"/>
  <c r="Z116" i="46"/>
  <c r="Z117" i="46"/>
  <c r="Z118" i="46"/>
  <c r="Z119" i="46"/>
  <c r="Z120" i="46"/>
  <c r="Z121" i="46"/>
  <c r="Z122" i="46"/>
  <c r="Z123" i="46"/>
  <c r="Z124" i="46"/>
  <c r="Z125" i="46"/>
  <c r="Z126" i="46"/>
  <c r="Z127" i="46"/>
  <c r="Z128" i="46"/>
  <c r="Z129" i="46"/>
  <c r="Z130" i="46"/>
  <c r="Z131" i="46"/>
  <c r="Z132" i="46"/>
  <c r="Z133" i="46"/>
  <c r="Z134" i="46"/>
  <c r="Z135" i="46"/>
  <c r="Z136" i="46"/>
  <c r="Z137" i="46"/>
  <c r="Z138" i="46"/>
  <c r="Z139" i="46"/>
  <c r="Z140" i="46"/>
  <c r="Z141" i="46"/>
  <c r="Z142" i="46"/>
  <c r="Z143" i="46"/>
  <c r="Z144" i="46"/>
  <c r="Z145" i="46"/>
  <c r="Z146" i="46"/>
  <c r="Z147" i="46"/>
  <c r="Z148" i="46"/>
  <c r="Z149" i="46"/>
  <c r="Z150" i="46"/>
  <c r="Z151" i="46"/>
  <c r="Z152" i="46"/>
  <c r="Z6" i="46"/>
  <c r="Y7" i="46"/>
  <c r="Y8" i="46"/>
  <c r="Y9" i="46"/>
  <c r="Y10" i="46"/>
  <c r="Y11" i="46"/>
  <c r="Y12" i="46"/>
  <c r="Y13" i="46"/>
  <c r="Y14" i="46"/>
  <c r="Y15" i="46"/>
  <c r="Y16" i="46"/>
  <c r="Y17" i="46"/>
  <c r="Y18" i="46"/>
  <c r="Y19" i="46"/>
  <c r="Y20" i="46"/>
  <c r="Y21" i="46"/>
  <c r="Y22" i="46"/>
  <c r="Y23" i="46"/>
  <c r="Y24" i="46"/>
  <c r="Y25" i="46"/>
  <c r="Y26" i="46"/>
  <c r="Y27" i="46"/>
  <c r="Y28" i="46"/>
  <c r="Y29" i="46"/>
  <c r="Y30" i="46"/>
  <c r="Y31" i="46"/>
  <c r="Y32" i="46"/>
  <c r="Y33" i="46"/>
  <c r="Y34" i="46"/>
  <c r="Y35" i="46"/>
  <c r="Y36" i="46"/>
  <c r="Y37" i="46"/>
  <c r="Y38" i="46"/>
  <c r="Y39" i="46"/>
  <c r="Y40" i="46"/>
  <c r="Y41" i="46"/>
  <c r="Y42" i="46"/>
  <c r="Y43" i="46"/>
  <c r="Y44" i="46"/>
  <c r="Y45" i="46"/>
  <c r="Y46" i="46"/>
  <c r="Y47" i="46"/>
  <c r="Y48" i="46"/>
  <c r="Y49" i="46"/>
  <c r="Y50" i="46"/>
  <c r="Y51" i="46"/>
  <c r="Y52" i="46"/>
  <c r="Y53" i="46"/>
  <c r="Y54" i="46"/>
  <c r="Y55" i="46"/>
  <c r="Y56" i="46"/>
  <c r="Y57" i="46"/>
  <c r="Y58" i="46"/>
  <c r="Y59" i="46"/>
  <c r="Y60" i="46"/>
  <c r="Y61" i="46"/>
  <c r="Y62" i="46"/>
  <c r="Y63" i="46"/>
  <c r="Y64" i="46"/>
  <c r="Y65" i="46"/>
  <c r="Y66" i="46"/>
  <c r="Y67" i="46"/>
  <c r="Y68" i="46"/>
  <c r="Y69" i="46"/>
  <c r="Y70" i="46"/>
  <c r="Y71" i="46"/>
  <c r="Y72" i="46"/>
  <c r="Y73" i="46"/>
  <c r="Y74" i="46"/>
  <c r="Y75" i="46"/>
  <c r="Y76" i="46"/>
  <c r="Y77" i="46"/>
  <c r="Y78" i="46"/>
  <c r="Y79" i="46"/>
  <c r="Y80" i="46"/>
  <c r="Y81" i="46"/>
  <c r="Y82" i="46"/>
  <c r="Y83" i="46"/>
  <c r="Y84" i="46"/>
  <c r="Y85" i="46"/>
  <c r="Y86" i="46"/>
  <c r="Y87" i="46"/>
  <c r="Y88" i="46"/>
  <c r="Y89" i="46"/>
  <c r="Y90" i="46"/>
  <c r="Y91" i="46"/>
  <c r="Y92" i="46"/>
  <c r="Y93" i="46"/>
  <c r="Y94" i="46"/>
  <c r="Y95" i="46"/>
  <c r="Y96" i="46"/>
  <c r="Y97" i="46"/>
  <c r="Y98" i="46"/>
  <c r="Y99" i="46"/>
  <c r="Y100" i="46"/>
  <c r="Y101" i="46"/>
  <c r="Y102" i="46"/>
  <c r="Y103" i="46"/>
  <c r="Y104" i="46"/>
  <c r="Y105" i="46"/>
  <c r="Y106" i="46"/>
  <c r="Y107" i="46"/>
  <c r="Y108" i="46"/>
  <c r="Y109" i="46"/>
  <c r="Y110" i="46"/>
  <c r="Y111" i="46"/>
  <c r="Y112" i="46"/>
  <c r="Y113" i="46"/>
  <c r="Y114" i="46"/>
  <c r="Y115" i="46"/>
  <c r="Y116" i="46"/>
  <c r="Y117" i="46"/>
  <c r="Y118" i="46"/>
  <c r="Y119" i="46"/>
  <c r="Y120" i="46"/>
  <c r="Y121" i="46"/>
  <c r="Y122" i="46"/>
  <c r="Y123" i="46"/>
  <c r="Y124" i="46"/>
  <c r="Y125" i="46"/>
  <c r="Y126" i="46"/>
  <c r="Y127" i="46"/>
  <c r="Y128" i="46"/>
  <c r="Y129" i="46"/>
  <c r="Y130" i="46"/>
  <c r="Y131" i="46"/>
  <c r="Y132" i="46"/>
  <c r="Y133" i="46"/>
  <c r="Y134" i="46"/>
  <c r="Y135" i="46"/>
  <c r="Y136" i="46"/>
  <c r="Y137" i="46"/>
  <c r="Y138" i="46"/>
  <c r="Y139" i="46"/>
  <c r="Y140" i="46"/>
  <c r="Y141" i="46"/>
  <c r="Y142" i="46"/>
  <c r="Y143" i="46"/>
  <c r="Y144" i="46"/>
  <c r="Y145" i="46"/>
  <c r="Y146" i="46"/>
  <c r="Y147" i="46"/>
  <c r="Y148" i="46"/>
  <c r="Y149" i="46"/>
  <c r="Y150" i="46"/>
  <c r="Y151" i="46"/>
  <c r="Y152" i="46"/>
  <c r="Y6" i="46"/>
  <c r="AC7" i="46"/>
  <c r="AC8" i="46"/>
  <c r="AC9" i="46"/>
  <c r="AC10" i="46"/>
  <c r="AC11" i="46"/>
  <c r="AC12" i="46"/>
  <c r="AC13" i="46"/>
  <c r="AC14" i="46"/>
  <c r="AC15" i="46"/>
  <c r="AC16" i="46"/>
  <c r="AC17" i="46"/>
  <c r="AC18" i="46"/>
  <c r="AC19" i="46"/>
  <c r="AC20" i="46"/>
  <c r="AC21" i="46"/>
  <c r="AC22" i="46"/>
  <c r="AC23" i="46"/>
  <c r="AC24" i="46"/>
  <c r="AC25" i="46"/>
  <c r="AC26" i="46"/>
  <c r="AC27" i="46"/>
  <c r="AC28" i="46"/>
  <c r="AC29" i="46"/>
  <c r="AC30" i="46"/>
  <c r="AC31" i="46"/>
  <c r="AC32" i="46"/>
  <c r="AC33" i="46"/>
  <c r="AC34" i="46"/>
  <c r="AC35" i="46"/>
  <c r="AC36" i="46"/>
  <c r="AC37" i="46"/>
  <c r="AC38" i="46"/>
  <c r="AC39" i="46"/>
  <c r="AC40" i="46"/>
  <c r="AC41" i="46"/>
  <c r="AC42" i="46"/>
  <c r="AC43" i="46"/>
  <c r="AC44" i="46"/>
  <c r="AC45" i="46"/>
  <c r="AC46" i="46"/>
  <c r="AC47" i="46"/>
  <c r="AC48" i="46"/>
  <c r="AC49" i="46"/>
  <c r="AC50" i="46"/>
  <c r="AC51" i="46"/>
  <c r="AC52" i="46"/>
  <c r="AC53" i="46"/>
  <c r="AC54" i="46"/>
  <c r="AC55" i="46"/>
  <c r="AC56" i="46"/>
  <c r="AC57" i="46"/>
  <c r="AC58" i="46"/>
  <c r="AC59" i="46"/>
  <c r="AC60" i="46"/>
  <c r="AC61" i="46"/>
  <c r="AC62" i="46"/>
  <c r="AC63" i="46"/>
  <c r="AC64" i="46"/>
  <c r="AC65" i="46"/>
  <c r="AC66" i="46"/>
  <c r="AC67" i="46"/>
  <c r="AC68" i="46"/>
  <c r="AC69" i="46"/>
  <c r="AC70" i="46"/>
  <c r="AC71" i="46"/>
  <c r="AC72" i="46"/>
  <c r="AC73" i="46"/>
  <c r="AC74" i="46"/>
  <c r="AC75" i="46"/>
  <c r="AC76" i="46"/>
  <c r="AC77" i="46"/>
  <c r="AC78" i="46"/>
  <c r="AC79" i="46"/>
  <c r="AC80" i="46"/>
  <c r="AC81" i="46"/>
  <c r="AC82" i="46"/>
  <c r="AC83" i="46"/>
  <c r="AC84" i="46"/>
  <c r="AC85" i="46"/>
  <c r="AC86" i="46"/>
  <c r="AC87" i="46"/>
  <c r="AC88" i="46"/>
  <c r="AC89" i="46"/>
  <c r="AC90" i="46"/>
  <c r="AC91" i="46"/>
  <c r="AC92" i="46"/>
  <c r="AC93" i="46"/>
  <c r="AC94" i="46"/>
  <c r="AC95" i="46"/>
  <c r="AC96" i="46"/>
  <c r="AC97" i="46"/>
  <c r="AC98" i="46"/>
  <c r="AC99" i="46"/>
  <c r="AC100" i="46"/>
  <c r="AC101" i="46"/>
  <c r="AC102" i="46"/>
  <c r="AC103" i="46"/>
  <c r="AC104" i="46"/>
  <c r="AC105" i="46"/>
  <c r="AC106" i="46"/>
  <c r="AC107" i="46"/>
  <c r="AC108" i="46"/>
  <c r="AC109" i="46"/>
  <c r="AC110" i="46"/>
  <c r="AC111" i="46"/>
  <c r="AC112" i="46"/>
  <c r="AC113" i="46"/>
  <c r="AC114" i="46"/>
  <c r="AC115" i="46"/>
  <c r="AC116" i="46"/>
  <c r="AC117" i="46"/>
  <c r="AC118" i="46"/>
  <c r="AC119" i="46"/>
  <c r="AC120" i="46"/>
  <c r="AC121" i="46"/>
  <c r="AC122" i="46"/>
  <c r="AC123" i="46"/>
  <c r="AC124" i="46"/>
  <c r="AC125" i="46"/>
  <c r="AC126" i="46"/>
  <c r="AC127" i="46"/>
  <c r="AC128" i="46"/>
  <c r="AC129" i="46"/>
  <c r="AC130" i="46"/>
  <c r="AC131" i="46"/>
  <c r="AC132" i="46"/>
  <c r="AC133" i="46"/>
  <c r="AC134" i="46"/>
  <c r="AC135" i="46"/>
  <c r="AC136" i="46"/>
  <c r="AC137" i="46"/>
  <c r="AC138" i="46"/>
  <c r="AC139" i="46"/>
  <c r="AC140" i="46"/>
  <c r="AC141" i="46"/>
  <c r="AC142" i="46"/>
  <c r="AC143" i="46"/>
  <c r="AC144" i="46"/>
  <c r="AC145" i="46"/>
  <c r="AC146" i="46"/>
  <c r="AC147" i="46"/>
  <c r="AC148" i="46"/>
  <c r="AC149" i="46"/>
  <c r="AC150" i="46"/>
  <c r="AC151" i="46"/>
  <c r="AC152" i="46"/>
  <c r="AC6" i="46"/>
  <c r="AL7" i="46"/>
  <c r="AL8" i="46"/>
  <c r="AL9" i="46"/>
  <c r="AL10" i="46"/>
  <c r="AL11" i="46"/>
  <c r="AL12" i="46"/>
  <c r="AL13" i="46"/>
  <c r="AL14" i="46"/>
  <c r="AL15" i="46"/>
  <c r="AL16" i="46"/>
  <c r="AL17" i="46"/>
  <c r="AL18" i="46"/>
  <c r="AL19" i="46"/>
  <c r="AL20" i="46"/>
  <c r="AL21" i="46"/>
  <c r="AL22" i="46"/>
  <c r="AL23" i="46"/>
  <c r="AL24" i="46"/>
  <c r="AL25" i="46"/>
  <c r="AL26" i="46"/>
  <c r="AL27" i="46"/>
  <c r="AL28" i="46"/>
  <c r="AL29" i="46"/>
  <c r="AL30" i="46"/>
  <c r="AL31" i="46"/>
  <c r="AL32" i="46"/>
  <c r="AL33" i="46"/>
  <c r="AL34" i="46"/>
  <c r="AL35" i="46"/>
  <c r="AL36" i="46"/>
  <c r="AL37" i="46"/>
  <c r="AL38" i="46"/>
  <c r="AL39" i="46"/>
  <c r="AL40" i="46"/>
  <c r="AL41" i="46"/>
  <c r="AL42" i="46"/>
  <c r="AL43" i="46"/>
  <c r="AL44" i="46"/>
  <c r="AL45" i="46"/>
  <c r="AL46" i="46"/>
  <c r="AL47" i="46"/>
  <c r="AL48" i="46"/>
  <c r="AL49" i="46"/>
  <c r="AL50" i="46"/>
  <c r="AL51" i="46"/>
  <c r="AL52" i="46"/>
  <c r="AL53" i="46"/>
  <c r="AL54" i="46"/>
  <c r="AL55" i="46"/>
  <c r="AL56" i="46"/>
  <c r="AL57" i="46"/>
  <c r="AL58" i="46"/>
  <c r="AL59" i="46"/>
  <c r="AL60" i="46"/>
  <c r="AL61" i="46"/>
  <c r="AL62" i="46"/>
  <c r="AL63" i="46"/>
  <c r="AL64" i="46"/>
  <c r="AL65" i="46"/>
  <c r="AL66" i="46"/>
  <c r="AL67" i="46"/>
  <c r="AL68" i="46"/>
  <c r="AL69" i="46"/>
  <c r="AL70" i="46"/>
  <c r="AL71" i="46"/>
  <c r="AL72" i="46"/>
  <c r="AL73" i="46"/>
  <c r="AL74" i="46"/>
  <c r="AL75" i="46"/>
  <c r="AL76" i="46"/>
  <c r="AL77" i="46"/>
  <c r="AL78" i="46"/>
  <c r="AL79" i="46"/>
  <c r="AL80" i="46"/>
  <c r="AL81" i="46"/>
  <c r="AL82" i="46"/>
  <c r="AL83" i="46"/>
  <c r="AL84" i="46"/>
  <c r="AL85" i="46"/>
  <c r="AL86" i="46"/>
  <c r="AL87" i="46"/>
  <c r="AL88" i="46"/>
  <c r="AL89" i="46"/>
  <c r="AL90" i="46"/>
  <c r="AL91" i="46"/>
  <c r="AL92" i="46"/>
  <c r="AL93" i="46"/>
  <c r="AL94" i="46"/>
  <c r="AL95" i="46"/>
  <c r="AL96" i="46"/>
  <c r="AL97" i="46"/>
  <c r="AL98" i="46"/>
  <c r="AL99" i="46"/>
  <c r="AL100" i="46"/>
  <c r="AL101" i="46"/>
  <c r="AL102" i="46"/>
  <c r="AL103" i="46"/>
  <c r="AL104" i="46"/>
  <c r="AL105" i="46"/>
  <c r="AL106" i="46"/>
  <c r="AL107" i="46"/>
  <c r="AL108" i="46"/>
  <c r="AL109" i="46"/>
  <c r="AL110" i="46"/>
  <c r="AL111" i="46"/>
  <c r="AL112" i="46"/>
  <c r="AL113" i="46"/>
  <c r="AL114" i="46"/>
  <c r="AL115" i="46"/>
  <c r="AL116" i="46"/>
  <c r="AL117" i="46"/>
  <c r="AL118" i="46"/>
  <c r="AL119" i="46"/>
  <c r="AL120" i="46"/>
  <c r="AL121" i="46"/>
  <c r="AL122" i="46"/>
  <c r="AL123" i="46"/>
  <c r="AL124" i="46"/>
  <c r="AL125" i="46"/>
  <c r="AL126" i="46"/>
  <c r="AL127" i="46"/>
  <c r="AL128" i="46"/>
  <c r="AL129" i="46"/>
  <c r="AL130" i="46"/>
  <c r="AL131" i="46"/>
  <c r="AL132" i="46"/>
  <c r="AL133" i="46"/>
  <c r="AL134" i="46"/>
  <c r="AL135" i="46"/>
  <c r="AL136" i="46"/>
  <c r="AL137" i="46"/>
  <c r="AL138" i="46"/>
  <c r="AL139" i="46"/>
  <c r="AL140" i="46"/>
  <c r="AL141" i="46"/>
  <c r="AL142" i="46"/>
  <c r="AL143" i="46"/>
  <c r="AL144" i="46"/>
  <c r="AL145" i="46"/>
  <c r="AL146" i="46"/>
  <c r="AL147" i="46"/>
  <c r="AL148" i="46"/>
  <c r="AL149" i="46"/>
  <c r="AL150" i="46"/>
  <c r="AL151" i="46"/>
  <c r="AL152" i="46"/>
  <c r="AL6" i="46"/>
  <c r="Q34" i="46"/>
  <c r="Q33" i="46"/>
  <c r="Q32" i="46"/>
  <c r="M34" i="46"/>
  <c r="M33" i="46"/>
  <c r="M32" i="46"/>
  <c r="T34" i="46"/>
  <c r="S34" i="46"/>
  <c r="R34" i="46"/>
  <c r="P34" i="46"/>
  <c r="O34" i="46"/>
  <c r="N34" i="46"/>
  <c r="J34" i="46"/>
  <c r="I34" i="46"/>
  <c r="H34" i="46"/>
  <c r="G34" i="46"/>
  <c r="F34" i="46"/>
  <c r="E34" i="46"/>
  <c r="T33" i="46"/>
  <c r="S33" i="46"/>
  <c r="N16" i="29"/>
  <c r="R33" i="46"/>
  <c r="P33" i="46"/>
  <c r="O33" i="46"/>
  <c r="N33" i="46"/>
  <c r="J33" i="46"/>
  <c r="I33" i="46"/>
  <c r="H33" i="46"/>
  <c r="G33" i="46"/>
  <c r="F33" i="46"/>
  <c r="E33" i="46"/>
  <c r="T32" i="46"/>
  <c r="S32" i="46"/>
  <c r="R32" i="46"/>
  <c r="P32" i="46"/>
  <c r="O32" i="46"/>
  <c r="N32" i="46"/>
  <c r="J32" i="46"/>
  <c r="I32" i="46"/>
  <c r="H32" i="46"/>
  <c r="G32" i="46"/>
  <c r="F32" i="46"/>
  <c r="E32" i="46"/>
  <c r="N23" i="29"/>
  <c r="O17" i="29"/>
  <c r="R17" i="29"/>
  <c r="O18" i="29"/>
  <c r="R18" i="29"/>
  <c r="O20" i="29"/>
  <c r="R20" i="29"/>
  <c r="O35" i="29"/>
  <c r="R35" i="29"/>
  <c r="O36" i="29"/>
  <c r="R36" i="29"/>
  <c r="O37" i="29"/>
  <c r="R37" i="29"/>
  <c r="O38" i="29"/>
  <c r="R38" i="29"/>
  <c r="O39" i="29"/>
  <c r="R39" i="29"/>
  <c r="O40" i="29"/>
  <c r="R40" i="29"/>
  <c r="O41" i="29"/>
  <c r="R41" i="29"/>
  <c r="O42" i="29"/>
  <c r="R42" i="29"/>
  <c r="O34" i="29"/>
  <c r="R34" i="29"/>
  <c r="G15" i="29"/>
  <c r="N15" i="29"/>
  <c r="U18" i="37"/>
  <c r="U16" i="37"/>
  <c r="U22" i="37"/>
  <c r="U24" i="37"/>
  <c r="U20" i="37"/>
  <c r="U21" i="37"/>
  <c r="U17" i="37"/>
  <c r="U23" i="37"/>
  <c r="U19" i="37"/>
  <c r="P40" i="29"/>
  <c r="S40" i="29"/>
  <c r="P39" i="29"/>
  <c r="S39" i="29"/>
  <c r="P42" i="29"/>
  <c r="S42" i="29"/>
  <c r="P38" i="29"/>
  <c r="S38" i="29"/>
  <c r="P41" i="29"/>
  <c r="S41" i="29"/>
  <c r="P37" i="29"/>
  <c r="S37" i="29"/>
  <c r="T34" i="29"/>
  <c r="O22" i="29"/>
  <c r="R22" i="29"/>
  <c r="O23" i="29"/>
  <c r="R23" i="29"/>
  <c r="O24" i="29"/>
  <c r="R24" i="29"/>
  <c r="O15" i="29"/>
  <c r="R15" i="29"/>
  <c r="O21" i="29"/>
  <c r="R21" i="29"/>
  <c r="O16" i="29"/>
  <c r="R16" i="29"/>
  <c r="O19" i="29"/>
  <c r="R19" i="29"/>
  <c r="P34" i="29"/>
  <c r="S34" i="29"/>
  <c r="P36" i="29"/>
  <c r="S36" i="29"/>
  <c r="T36" i="29"/>
  <c r="P35" i="29"/>
  <c r="S35" i="29"/>
  <c r="T35" i="29"/>
  <c r="P17" i="29"/>
  <c r="S17" i="29"/>
  <c r="T17" i="29"/>
  <c r="P20" i="29"/>
  <c r="S20" i="29"/>
  <c r="T20" i="29"/>
  <c r="P18" i="29"/>
  <c r="S18" i="29"/>
  <c r="T18" i="29"/>
  <c r="T42" i="29"/>
  <c r="T41" i="29"/>
  <c r="T40" i="29"/>
  <c r="T39" i="29"/>
  <c r="T38" i="29"/>
  <c r="T37" i="29"/>
  <c r="O33" i="29"/>
  <c r="R33" i="29"/>
  <c r="G33" i="29"/>
  <c r="U15" i="37"/>
  <c r="T25" i="37"/>
  <c r="P23" i="29"/>
  <c r="S23" i="29"/>
  <c r="T23" i="29"/>
  <c r="T21" i="29"/>
  <c r="P21" i="29"/>
  <c r="S21" i="29"/>
  <c r="P22" i="29"/>
  <c r="S22" i="29"/>
  <c r="T22" i="29"/>
  <c r="P15" i="29"/>
  <c r="S15" i="29"/>
  <c r="T15" i="29"/>
  <c r="P24" i="29"/>
  <c r="S24" i="29"/>
  <c r="T24" i="29"/>
  <c r="P16" i="29"/>
  <c r="S16" i="29"/>
  <c r="T16" i="29"/>
  <c r="P19" i="29"/>
  <c r="S19" i="29"/>
  <c r="T19" i="29"/>
  <c r="P33" i="29"/>
  <c r="S33" i="29"/>
  <c r="T33" i="29"/>
  <c r="U25" i="37"/>
  <c r="D29" i="37"/>
  <c r="S25" i="29"/>
  <c r="S43" i="29"/>
  <c r="D28" i="37"/>
  <c r="T43" i="29"/>
  <c r="T25" i="29"/>
  <c r="D45" i="29"/>
  <c r="D11" i="41"/>
  <c r="D46" i="29"/>
  <c r="D12" i="41"/>
</calcChain>
</file>

<file path=xl/comments1.xml><?xml version="1.0" encoding="utf-8"?>
<comments xmlns="http://schemas.openxmlformats.org/spreadsheetml/2006/main">
  <authors>
    <author>IKim</author>
    <author>Pranav Jampani</author>
    <author>Suleyman Kemal Betin</author>
  </authors>
  <commentList>
    <comment ref="B10" authorId="0">
      <text>
        <r>
          <rPr>
            <b/>
            <sz val="10"/>
            <color indexed="81"/>
            <rFont val="Arial"/>
            <family val="2"/>
          </rPr>
          <t>Unique Motor I.D.</t>
        </r>
        <r>
          <rPr>
            <sz val="10"/>
            <color indexed="81"/>
            <rFont val="Arial"/>
            <family val="2"/>
          </rPr>
          <t xml:space="preserve">
Provide designation to identify the motor(s).</t>
        </r>
      </text>
    </comment>
    <comment ref="C10" authorId="0">
      <text>
        <r>
          <rPr>
            <b/>
            <sz val="10"/>
            <color indexed="81"/>
            <rFont val="Arial"/>
            <family val="2"/>
          </rPr>
          <t xml:space="preserve">Motor Function
</t>
        </r>
        <r>
          <rPr>
            <sz val="10"/>
            <color indexed="81"/>
            <rFont val="Arial"/>
            <family val="2"/>
          </rPr>
          <t xml:space="preserve">Select a motor function from the pull down menu. Custom Protocols for Motors and VFDs must be followed to determine Run Hours for motor functions not listed.
</t>
        </r>
        <r>
          <rPr>
            <b/>
            <sz val="10"/>
            <color indexed="81"/>
            <rFont val="Arial"/>
            <family val="2"/>
          </rPr>
          <t xml:space="preserve">
</t>
        </r>
        <r>
          <rPr>
            <u/>
            <sz val="10"/>
            <color indexed="81"/>
            <rFont val="Arial"/>
            <family val="2"/>
          </rPr>
          <t>FM</t>
        </r>
        <r>
          <rPr>
            <sz val="10"/>
            <color indexed="81"/>
            <rFont val="Arial"/>
            <family val="2"/>
          </rPr>
          <t>:   Fan Motor</t>
        </r>
        <r>
          <rPr>
            <b/>
            <sz val="10"/>
            <color indexed="81"/>
            <rFont val="Arial"/>
            <family val="2"/>
          </rPr>
          <t xml:space="preserve">
</t>
        </r>
        <r>
          <rPr>
            <u/>
            <sz val="10"/>
            <color indexed="81"/>
            <rFont val="Arial"/>
            <family val="2"/>
          </rPr>
          <t>CHWP/CTF:</t>
        </r>
        <r>
          <rPr>
            <sz val="10"/>
            <color indexed="81"/>
            <rFont val="Arial"/>
            <family val="2"/>
          </rPr>
          <t xml:space="preserve">   Chilled Water Pump/ Cooling Tower Fan
</t>
        </r>
        <r>
          <rPr>
            <u/>
            <sz val="10"/>
            <color indexed="81"/>
            <rFont val="Arial"/>
            <family val="2"/>
          </rPr>
          <t>HWP:</t>
        </r>
        <r>
          <rPr>
            <sz val="10"/>
            <color indexed="81"/>
            <rFont val="Arial"/>
            <family val="2"/>
          </rPr>
          <t xml:space="preserve">   Heating Hot Water Pump
</t>
        </r>
      </text>
    </comment>
    <comment ref="D10" authorId="0">
      <text>
        <r>
          <rPr>
            <b/>
            <sz val="10"/>
            <color indexed="81"/>
            <rFont val="Arial"/>
            <family val="2"/>
          </rPr>
          <t xml:space="preserve">Number of Identical Units
</t>
        </r>
        <r>
          <rPr>
            <sz val="10"/>
            <color indexed="81"/>
            <rFont val="Arial"/>
            <family val="2"/>
          </rPr>
          <t>Number of motors that have the same motor function, load factor, configuration, manufacturer, model number, horsepower, speed, enclosure type, efficiency, and presence of VFD.</t>
        </r>
      </text>
    </comment>
    <comment ref="E10" authorId="0">
      <text>
        <r>
          <rPr>
            <b/>
            <sz val="10"/>
            <color indexed="81"/>
            <rFont val="Arial"/>
            <family val="2"/>
          </rPr>
          <t xml:space="preserve">Load Factor
</t>
        </r>
        <r>
          <rPr>
            <sz val="10"/>
            <color indexed="81"/>
            <rFont val="Arial"/>
            <family val="2"/>
          </rPr>
          <t>Default Load Factor is 0.75. 
Customers wishing to adjust load factor must follow Custom Protocols for Motors and VFDs.</t>
        </r>
      </text>
    </comment>
    <comment ref="F10" authorId="1">
      <text>
        <r>
          <rPr>
            <b/>
            <sz val="10"/>
            <color indexed="81"/>
            <rFont val="Tahoma"/>
            <family val="2"/>
          </rPr>
          <t xml:space="preserve">Configuration Details:  
</t>
        </r>
        <r>
          <rPr>
            <sz val="10"/>
            <color indexed="81"/>
            <rFont val="Tahoma"/>
            <family val="2"/>
          </rPr>
          <t>This describes a specialty setup in which the motor operates.  For example, a motor may be a U-frame, design C motor, close-coupled pump motor, footless motor, etc.  The motor subtype and efficiency are dependent on the additional configuration details.</t>
        </r>
      </text>
    </comment>
    <comment ref="I10" authorId="0">
      <text>
        <r>
          <rPr>
            <b/>
            <sz val="10"/>
            <color indexed="81"/>
            <rFont val="Arial"/>
            <family val="2"/>
          </rPr>
          <t xml:space="preserve">Manufacturer
</t>
        </r>
        <r>
          <rPr>
            <sz val="10"/>
            <color indexed="81"/>
            <rFont val="Arial"/>
            <family val="2"/>
          </rPr>
          <t>Provide the motor manufacturer's name.</t>
        </r>
      </text>
    </comment>
    <comment ref="J10" authorId="0">
      <text>
        <r>
          <rPr>
            <b/>
            <sz val="10"/>
            <color indexed="81"/>
            <rFont val="Arial"/>
            <family val="2"/>
          </rPr>
          <t xml:space="preserve">Model Number
</t>
        </r>
        <r>
          <rPr>
            <sz val="10"/>
            <color indexed="81"/>
            <rFont val="Arial"/>
            <family val="2"/>
          </rPr>
          <t>Provide the motor model number.</t>
        </r>
      </text>
    </comment>
    <comment ref="K10" authorId="0">
      <text>
        <r>
          <rPr>
            <b/>
            <sz val="10"/>
            <color indexed="81"/>
            <rFont val="Arial"/>
            <family val="2"/>
          </rPr>
          <t xml:space="preserve">Motor Horsepower
</t>
        </r>
        <r>
          <rPr>
            <sz val="10"/>
            <color indexed="81"/>
            <rFont val="Arial"/>
            <family val="2"/>
          </rPr>
          <t>Select the rated horsepower of the motor.</t>
        </r>
      </text>
    </comment>
    <comment ref="L10" authorId="0">
      <text>
        <r>
          <rPr>
            <b/>
            <sz val="10"/>
            <color indexed="81"/>
            <rFont val="Arial"/>
            <family val="2"/>
          </rPr>
          <t>Synchronous Speed</t>
        </r>
        <r>
          <rPr>
            <sz val="10"/>
            <color indexed="81"/>
            <rFont val="Arial"/>
            <family val="2"/>
          </rPr>
          <t xml:space="preserve">
Select one of the following: 
1200 RPM = 6-pole
1800 RPM = 4-pole
3600 RPM = 2-pole</t>
        </r>
      </text>
    </comment>
    <comment ref="M10" authorId="0">
      <text>
        <r>
          <rPr>
            <b/>
            <sz val="10"/>
            <color indexed="81"/>
            <rFont val="Arial"/>
            <family val="2"/>
          </rPr>
          <t xml:space="preserve">Enclosure Type
</t>
        </r>
        <r>
          <rPr>
            <sz val="10"/>
            <color indexed="81"/>
            <rFont val="Arial"/>
            <family val="2"/>
          </rPr>
          <t>Select the motor enclosure type:
TEFC: Totally Enclosed Fan Cooled
ODP: Open Drip Proof</t>
        </r>
      </text>
    </comment>
    <comment ref="N10" authorId="0">
      <text>
        <r>
          <rPr>
            <b/>
            <sz val="10"/>
            <color indexed="81"/>
            <rFont val="Arial"/>
            <family val="2"/>
          </rPr>
          <t xml:space="preserve">Nominal Efficiency
</t>
        </r>
        <r>
          <rPr>
            <sz val="10"/>
            <color indexed="81"/>
            <rFont val="Arial"/>
            <family val="2"/>
          </rPr>
          <t>Select Motor Horsepower, Synchronous Speed and Enclosure Type to determine nominal efficiency.</t>
        </r>
      </text>
    </comment>
    <comment ref="H15" authorId="2">
      <text>
        <r>
          <rPr>
            <b/>
            <sz val="9"/>
            <color indexed="81"/>
            <rFont val="Tahoma"/>
            <family val="2"/>
          </rPr>
          <t>Suleyman Kemal Betin:</t>
        </r>
        <r>
          <rPr>
            <sz val="9"/>
            <color indexed="81"/>
            <rFont val="Tahoma"/>
            <family val="2"/>
          </rPr>
          <t xml:space="preserve">
The formula changed to lookup CF in Table 3-17A</t>
        </r>
      </text>
    </comment>
    <comment ref="Q15" authorId="2">
      <text>
        <r>
          <rPr>
            <b/>
            <sz val="9"/>
            <color indexed="81"/>
            <rFont val="Tahoma"/>
            <family val="2"/>
          </rPr>
          <t>Suleyman Kemal Betin:</t>
        </r>
        <r>
          <rPr>
            <sz val="9"/>
            <color indexed="81"/>
            <rFont val="Tahoma"/>
            <family val="2"/>
          </rPr>
          <t xml:space="preserve">
The formula changed to lookup Operating Hours in Table 3-17</t>
        </r>
      </text>
    </comment>
    <comment ref="B28" authorId="0">
      <text>
        <r>
          <rPr>
            <b/>
            <sz val="10"/>
            <color indexed="81"/>
            <rFont val="Arial"/>
            <family val="2"/>
          </rPr>
          <t>Unique Motor I.D.</t>
        </r>
        <r>
          <rPr>
            <sz val="10"/>
            <color indexed="81"/>
            <rFont val="Arial"/>
            <family val="2"/>
          </rPr>
          <t xml:space="preserve">
Provide designation to identify the motor(s).</t>
        </r>
      </text>
    </comment>
    <comment ref="C28" authorId="0">
      <text>
        <r>
          <rPr>
            <b/>
            <sz val="10"/>
            <color indexed="81"/>
            <rFont val="Arial"/>
            <family val="2"/>
          </rPr>
          <t xml:space="preserve">Motor Function
</t>
        </r>
        <r>
          <rPr>
            <sz val="10"/>
            <color indexed="81"/>
            <rFont val="Arial"/>
            <family val="2"/>
          </rPr>
          <t xml:space="preserve">Select a motor function from the pull down menu. Custom Protocols for Motors and VFDs must be followed to determine Run Hours for motor functions not listed.
</t>
        </r>
        <r>
          <rPr>
            <b/>
            <sz val="10"/>
            <color indexed="81"/>
            <rFont val="Arial"/>
            <family val="2"/>
          </rPr>
          <t xml:space="preserve">
</t>
        </r>
        <r>
          <rPr>
            <u/>
            <sz val="10"/>
            <color indexed="81"/>
            <rFont val="Arial"/>
            <family val="2"/>
          </rPr>
          <t>FM</t>
        </r>
        <r>
          <rPr>
            <sz val="10"/>
            <color indexed="81"/>
            <rFont val="Arial"/>
            <family val="2"/>
          </rPr>
          <t>:   Fan Motor</t>
        </r>
        <r>
          <rPr>
            <b/>
            <sz val="10"/>
            <color indexed="81"/>
            <rFont val="Arial"/>
            <family val="2"/>
          </rPr>
          <t xml:space="preserve">
</t>
        </r>
        <r>
          <rPr>
            <u/>
            <sz val="10"/>
            <color indexed="81"/>
            <rFont val="Arial"/>
            <family val="2"/>
          </rPr>
          <t>CHWP/CTF:</t>
        </r>
        <r>
          <rPr>
            <sz val="10"/>
            <color indexed="81"/>
            <rFont val="Arial"/>
            <family val="2"/>
          </rPr>
          <t xml:space="preserve">   Chilled Water Pump/ Cooling Tower Fan
</t>
        </r>
        <r>
          <rPr>
            <u/>
            <sz val="10"/>
            <color indexed="81"/>
            <rFont val="Arial"/>
            <family val="2"/>
          </rPr>
          <t>HWP:</t>
        </r>
        <r>
          <rPr>
            <sz val="10"/>
            <color indexed="81"/>
            <rFont val="Arial"/>
            <family val="2"/>
          </rPr>
          <t xml:space="preserve">   Heating Hot Water Pump
</t>
        </r>
      </text>
    </comment>
    <comment ref="D28" authorId="0">
      <text>
        <r>
          <rPr>
            <b/>
            <sz val="10"/>
            <color indexed="81"/>
            <rFont val="Arial"/>
            <family val="2"/>
          </rPr>
          <t xml:space="preserve">Number of Identical Units
</t>
        </r>
        <r>
          <rPr>
            <sz val="10"/>
            <color indexed="81"/>
            <rFont val="Arial"/>
            <family val="2"/>
          </rPr>
          <t>Number of motors that have the same motor function, load factor, configuration, manufacturer, model number, horsepower, speed, enclosure type, efficiency, and presence of VFD.</t>
        </r>
      </text>
    </comment>
    <comment ref="E28" authorId="0">
      <text>
        <r>
          <rPr>
            <b/>
            <sz val="10"/>
            <color indexed="81"/>
            <rFont val="Arial"/>
            <family val="2"/>
          </rPr>
          <t xml:space="preserve">Load Factor
</t>
        </r>
        <r>
          <rPr>
            <sz val="10"/>
            <color indexed="81"/>
            <rFont val="Arial"/>
            <family val="2"/>
          </rPr>
          <t>Default Load Factor is 0.75. 
Customers wishing to adjust load factor must follow Custom Protocols for Motors and VFDs.</t>
        </r>
      </text>
    </comment>
    <comment ref="F28" authorId="1">
      <text>
        <r>
          <rPr>
            <b/>
            <sz val="10"/>
            <color indexed="81"/>
            <rFont val="Tahoma"/>
            <family val="2"/>
          </rPr>
          <t xml:space="preserve">Configuration Details:  
</t>
        </r>
        <r>
          <rPr>
            <sz val="10"/>
            <color indexed="81"/>
            <rFont val="Tahoma"/>
            <family val="2"/>
          </rPr>
          <t>This describes a specialty setup in which the motor operates.  For example, a motor may be a U-frame, design C motor, close-coupled pump motor, footless motor, etc.  The motor subtype and efficiency are dependent on the additional configuration details.</t>
        </r>
      </text>
    </comment>
    <comment ref="I28" authorId="0">
      <text>
        <r>
          <rPr>
            <b/>
            <sz val="10"/>
            <color indexed="81"/>
            <rFont val="Arial"/>
            <family val="2"/>
          </rPr>
          <t xml:space="preserve">Manufacturer
</t>
        </r>
        <r>
          <rPr>
            <sz val="10"/>
            <color indexed="81"/>
            <rFont val="Arial"/>
            <family val="2"/>
          </rPr>
          <t>Provide the motor manufacturer's name.</t>
        </r>
      </text>
    </comment>
    <comment ref="J28" authorId="0">
      <text>
        <r>
          <rPr>
            <b/>
            <sz val="10"/>
            <color indexed="81"/>
            <rFont val="Arial"/>
            <family val="2"/>
          </rPr>
          <t xml:space="preserve">Model Number
</t>
        </r>
        <r>
          <rPr>
            <sz val="10"/>
            <color indexed="81"/>
            <rFont val="Arial"/>
            <family val="2"/>
          </rPr>
          <t>Provide the motor model number.</t>
        </r>
      </text>
    </comment>
    <comment ref="K28" authorId="0">
      <text>
        <r>
          <rPr>
            <b/>
            <sz val="10"/>
            <color indexed="81"/>
            <rFont val="Arial"/>
            <family val="2"/>
          </rPr>
          <t xml:space="preserve">Motor Horsepower
</t>
        </r>
        <r>
          <rPr>
            <sz val="10"/>
            <color indexed="81"/>
            <rFont val="Arial"/>
            <family val="2"/>
          </rPr>
          <t>Input the rated horsepower of the motor.</t>
        </r>
      </text>
    </comment>
    <comment ref="L28" authorId="0">
      <text>
        <r>
          <rPr>
            <b/>
            <sz val="10"/>
            <color indexed="81"/>
            <rFont val="Arial"/>
            <family val="2"/>
          </rPr>
          <t>Synchronous Speed</t>
        </r>
        <r>
          <rPr>
            <sz val="10"/>
            <color indexed="81"/>
            <rFont val="Arial"/>
            <family val="2"/>
          </rPr>
          <t xml:space="preserve">
Select one of the following: 
1200 RPM = 6-pole
1800 RPM = 4-pole
3600 RPM = 2-pole</t>
        </r>
      </text>
    </comment>
    <comment ref="M28" authorId="0">
      <text>
        <r>
          <rPr>
            <b/>
            <sz val="10"/>
            <color indexed="81"/>
            <rFont val="Arial"/>
            <family val="2"/>
          </rPr>
          <t xml:space="preserve">Enclosure Type
</t>
        </r>
        <r>
          <rPr>
            <sz val="10"/>
            <color indexed="81"/>
            <rFont val="Arial"/>
            <family val="2"/>
          </rPr>
          <t>Select the motor enclosure type:
TEFC: Totally Enclosed Fan Cooled
ODP: Open Drip Proof</t>
        </r>
      </text>
    </comment>
    <comment ref="N28" authorId="0">
      <text>
        <r>
          <rPr>
            <b/>
            <sz val="10"/>
            <color indexed="81"/>
            <rFont val="Arial"/>
            <family val="2"/>
          </rPr>
          <t xml:space="preserve">Nominal Efficiency
</t>
        </r>
        <r>
          <rPr>
            <sz val="10"/>
            <color indexed="81"/>
            <rFont val="Arial"/>
            <family val="2"/>
          </rPr>
          <t>Input nominal efficiency from the motor nameplate</t>
        </r>
      </text>
    </comment>
    <comment ref="H33" authorId="2">
      <text>
        <r>
          <rPr>
            <b/>
            <sz val="9"/>
            <color indexed="81"/>
            <rFont val="Tahoma"/>
            <family val="2"/>
          </rPr>
          <t>Suleyman Kemal Betin:</t>
        </r>
        <r>
          <rPr>
            <sz val="9"/>
            <color indexed="81"/>
            <rFont val="Tahoma"/>
            <family val="2"/>
          </rPr>
          <t xml:space="preserve">
The formula changed to lookup CF in Table 3-17A</t>
        </r>
      </text>
    </comment>
    <comment ref="Q33" authorId="2">
      <text>
        <r>
          <rPr>
            <b/>
            <sz val="9"/>
            <color indexed="81"/>
            <rFont val="Tahoma"/>
            <family val="2"/>
          </rPr>
          <t>Suleyman Kemal Betin:</t>
        </r>
        <r>
          <rPr>
            <sz val="9"/>
            <color indexed="81"/>
            <rFont val="Tahoma"/>
            <family val="2"/>
          </rPr>
          <t xml:space="preserve">
The formula changed to lookup Operating Hours in Table 3-17</t>
        </r>
      </text>
    </comment>
  </commentList>
</comments>
</file>

<file path=xl/comments2.xml><?xml version="1.0" encoding="utf-8"?>
<comments xmlns="http://schemas.openxmlformats.org/spreadsheetml/2006/main">
  <authors>
    <author>IKim</author>
    <author>Gwaltney, Doug</author>
  </authors>
  <commentList>
    <comment ref="B10" authorId="0">
      <text>
        <r>
          <rPr>
            <b/>
            <sz val="10"/>
            <color indexed="81"/>
            <rFont val="Arial"/>
            <family val="2"/>
          </rPr>
          <t>Unique Motor I.D.</t>
        </r>
        <r>
          <rPr>
            <sz val="10"/>
            <color indexed="81"/>
            <rFont val="Arial"/>
            <family val="2"/>
          </rPr>
          <t xml:space="preserve">
Provide designation to identify the motor(s).</t>
        </r>
      </text>
    </comment>
    <comment ref="C10" authorId="0">
      <text>
        <r>
          <rPr>
            <b/>
            <sz val="10"/>
            <color indexed="81"/>
            <rFont val="Arial"/>
            <family val="2"/>
          </rPr>
          <t xml:space="preserve">Motor Function
</t>
        </r>
        <r>
          <rPr>
            <sz val="10"/>
            <color indexed="81"/>
            <rFont val="Arial"/>
            <family val="2"/>
          </rPr>
          <t xml:space="preserve">Select a motor function from the pull down menu. Custom Protocols for Motors and VFDs must be followed to determine Run Hours for motor functions not listed.
</t>
        </r>
        <r>
          <rPr>
            <b/>
            <sz val="10"/>
            <color indexed="81"/>
            <rFont val="Arial"/>
            <family val="2"/>
          </rPr>
          <t xml:space="preserve">
</t>
        </r>
        <r>
          <rPr>
            <u/>
            <sz val="10"/>
            <color indexed="81"/>
            <rFont val="Arial"/>
            <family val="2"/>
          </rPr>
          <t>FM</t>
        </r>
        <r>
          <rPr>
            <sz val="10"/>
            <color indexed="81"/>
            <rFont val="Arial"/>
            <family val="2"/>
          </rPr>
          <t>:   Fan Motor</t>
        </r>
        <r>
          <rPr>
            <b/>
            <sz val="10"/>
            <color indexed="81"/>
            <rFont val="Arial"/>
            <family val="2"/>
          </rPr>
          <t xml:space="preserve">
</t>
        </r>
        <r>
          <rPr>
            <u/>
            <sz val="10"/>
            <color indexed="81"/>
            <rFont val="Arial"/>
            <family val="2"/>
          </rPr>
          <t>CHWP/CTF:</t>
        </r>
        <r>
          <rPr>
            <sz val="10"/>
            <color indexed="81"/>
            <rFont val="Arial"/>
            <family val="2"/>
          </rPr>
          <t xml:space="preserve">   Chilled Water Pump/ Cooling Tower Fan
</t>
        </r>
        <r>
          <rPr>
            <u/>
            <sz val="10"/>
            <color indexed="81"/>
            <rFont val="Arial"/>
            <family val="2"/>
          </rPr>
          <t>HWP:</t>
        </r>
        <r>
          <rPr>
            <sz val="10"/>
            <color indexed="81"/>
            <rFont val="Arial"/>
            <family val="2"/>
          </rPr>
          <t xml:space="preserve">   Heating Hot Water Pump
</t>
        </r>
      </text>
    </comment>
    <comment ref="D10" authorId="0">
      <text>
        <r>
          <rPr>
            <b/>
            <sz val="10"/>
            <color indexed="81"/>
            <rFont val="Arial"/>
            <family val="2"/>
          </rPr>
          <t xml:space="preserve">Number of Identical Units
</t>
        </r>
        <r>
          <rPr>
            <sz val="10"/>
            <color indexed="81"/>
            <rFont val="Arial"/>
            <family val="2"/>
          </rPr>
          <t>Number of motors that have the same motor function, load factor, configuration, manufacturer, model number, horsepower, speed, enclosure type, efficiency, and presence of VFD.</t>
        </r>
      </text>
    </comment>
    <comment ref="E10" authorId="0">
      <text>
        <r>
          <rPr>
            <b/>
            <sz val="10"/>
            <color indexed="81"/>
            <rFont val="Arial"/>
            <family val="2"/>
          </rPr>
          <t xml:space="preserve">Load Factor
</t>
        </r>
        <r>
          <rPr>
            <sz val="10"/>
            <color indexed="81"/>
            <rFont val="Arial"/>
            <family val="2"/>
          </rPr>
          <t>Default Load Factor is 0.75. 
Customers wishing to adjust load factor must follow Custom Protocols for Motors and VFDs.</t>
        </r>
      </text>
    </comment>
    <comment ref="G10" authorId="0">
      <text>
        <r>
          <rPr>
            <b/>
            <sz val="10"/>
            <color indexed="81"/>
            <rFont val="Arial"/>
            <family val="2"/>
          </rPr>
          <t xml:space="preserve">Manufacturer
</t>
        </r>
        <r>
          <rPr>
            <sz val="10"/>
            <color indexed="81"/>
            <rFont val="Arial"/>
            <family val="2"/>
          </rPr>
          <t>Provide the motor manufacturer's name.</t>
        </r>
      </text>
    </comment>
    <comment ref="H10" authorId="0">
      <text>
        <r>
          <rPr>
            <b/>
            <sz val="10"/>
            <color indexed="81"/>
            <rFont val="Arial"/>
            <family val="2"/>
          </rPr>
          <t xml:space="preserve">Model Number
</t>
        </r>
        <r>
          <rPr>
            <sz val="10"/>
            <color indexed="81"/>
            <rFont val="Arial"/>
            <family val="2"/>
          </rPr>
          <t>Provide the motor model number.</t>
        </r>
      </text>
    </comment>
    <comment ref="I10" authorId="0">
      <text>
        <r>
          <rPr>
            <b/>
            <sz val="10"/>
            <color indexed="81"/>
            <rFont val="Arial"/>
            <family val="2"/>
          </rPr>
          <t xml:space="preserve">Motor Horsepower
</t>
        </r>
        <r>
          <rPr>
            <sz val="10"/>
            <color indexed="81"/>
            <rFont val="Arial"/>
            <family val="2"/>
          </rPr>
          <t>Input the rated horsepower of the motor.</t>
        </r>
      </text>
    </comment>
    <comment ref="J10" authorId="0">
      <text>
        <r>
          <rPr>
            <b/>
            <sz val="10"/>
            <color indexed="81"/>
            <rFont val="Arial"/>
            <family val="2"/>
          </rPr>
          <t>Synchronous Speed</t>
        </r>
        <r>
          <rPr>
            <sz val="10"/>
            <color indexed="81"/>
            <rFont val="Arial"/>
            <family val="2"/>
          </rPr>
          <t xml:space="preserve">
Select one of the following: 
1200 RPM = 6-pole
1800 RPM = 4-pole
3600 RPM = 2-pole</t>
        </r>
      </text>
    </comment>
    <comment ref="K10" authorId="0">
      <text>
        <r>
          <rPr>
            <b/>
            <sz val="10"/>
            <color indexed="81"/>
            <rFont val="Arial"/>
            <family val="2"/>
          </rPr>
          <t xml:space="preserve">Enclosure Type
</t>
        </r>
        <r>
          <rPr>
            <sz val="10"/>
            <color indexed="81"/>
            <rFont val="Arial"/>
            <family val="2"/>
          </rPr>
          <t>Select the motor enclosure type:
TEFC: Totally Enclosed Fan Cooled
ODP: Open Drip Proof</t>
        </r>
      </text>
    </comment>
    <comment ref="L10" authorId="0">
      <text>
        <r>
          <rPr>
            <b/>
            <sz val="10"/>
            <color indexed="81"/>
            <rFont val="Arial"/>
            <family val="2"/>
          </rPr>
          <t xml:space="preserve">Nominal Efficiency
</t>
        </r>
        <r>
          <rPr>
            <sz val="10"/>
            <color indexed="81"/>
            <rFont val="Arial"/>
            <family val="2"/>
          </rPr>
          <t xml:space="preserve">Input nominal efficiency from the motor nameplate. 
a) Input nameplate efficiency from exisiting motor if a VFD is installed on existing motor.  b) Input nameplate efficiency from efficient motor if VFD is installed with motor replacement.  </t>
        </r>
      </text>
    </comment>
    <comment ref="M11" authorId="0">
      <text>
        <r>
          <rPr>
            <b/>
            <sz val="10"/>
            <color indexed="81"/>
            <rFont val="Arial"/>
            <family val="2"/>
          </rPr>
          <t>VFD Baseline</t>
        </r>
        <r>
          <rPr>
            <sz val="10"/>
            <color indexed="81"/>
            <rFont val="Arial"/>
            <family val="2"/>
          </rPr>
          <t xml:space="preserve">
Select a VFD Baseline from the pull down menu. Custom Protocols for Motors and VFDs must be followed to determine ESF and DSF for VFD Baseline not listed.
</t>
        </r>
        <r>
          <rPr>
            <sz val="10"/>
            <color indexed="81"/>
            <rFont val="Arial"/>
            <family val="2"/>
          </rPr>
          <t xml:space="preserve">
</t>
        </r>
        <r>
          <rPr>
            <u/>
            <sz val="10"/>
            <color indexed="81"/>
            <rFont val="Arial"/>
            <family val="2"/>
          </rPr>
          <t>AFBI</t>
        </r>
        <r>
          <rPr>
            <sz val="10"/>
            <color indexed="81"/>
            <rFont val="Arial"/>
            <family val="2"/>
          </rPr>
          <t xml:space="preserve">:   Air Foil/Backward Incline
</t>
        </r>
        <r>
          <rPr>
            <u/>
            <sz val="10"/>
            <color indexed="81"/>
            <rFont val="Arial"/>
            <family val="2"/>
          </rPr>
          <t>AFBI IGV</t>
        </r>
        <r>
          <rPr>
            <sz val="10"/>
            <color indexed="81"/>
            <rFont val="Arial"/>
            <family val="2"/>
          </rPr>
          <t xml:space="preserve">:   Air Foil/Backward Incline with Inlet Guide Vanes
</t>
        </r>
        <r>
          <rPr>
            <u/>
            <sz val="10"/>
            <color indexed="81"/>
            <rFont val="Arial"/>
            <family val="2"/>
          </rPr>
          <t>FC</t>
        </r>
        <r>
          <rPr>
            <sz val="10"/>
            <color indexed="81"/>
            <rFont val="Arial"/>
            <family val="2"/>
          </rPr>
          <t xml:space="preserve">:   Forward Curved
</t>
        </r>
        <r>
          <rPr>
            <u/>
            <sz val="10"/>
            <color indexed="81"/>
            <rFont val="Arial"/>
            <family val="2"/>
          </rPr>
          <t>FC IGV</t>
        </r>
        <r>
          <rPr>
            <sz val="10"/>
            <color indexed="81"/>
            <rFont val="Arial"/>
            <family val="2"/>
          </rPr>
          <t xml:space="preserve">:   Forward Cureved with Inlet Guide Vanes
</t>
        </r>
        <r>
          <rPr>
            <u/>
            <sz val="10"/>
            <color indexed="81"/>
            <rFont val="Arial"/>
            <family val="2"/>
          </rPr>
          <t>CV</t>
        </r>
        <r>
          <rPr>
            <sz val="10"/>
            <color indexed="81"/>
            <rFont val="Arial"/>
            <family val="2"/>
          </rPr>
          <t xml:space="preserve">:   Constant Volume
</t>
        </r>
        <r>
          <rPr>
            <u/>
            <sz val="10"/>
            <color indexed="81"/>
            <rFont val="Arial"/>
            <family val="2"/>
          </rPr>
          <t>CHWP</t>
        </r>
        <r>
          <rPr>
            <sz val="10"/>
            <color indexed="81"/>
            <rFont val="Arial"/>
            <family val="2"/>
          </rPr>
          <t xml:space="preserve">:   Chilled Water Pump
</t>
        </r>
        <r>
          <rPr>
            <u/>
            <sz val="10"/>
            <color indexed="81"/>
            <rFont val="Arial"/>
            <family val="2"/>
          </rPr>
          <t>HWP</t>
        </r>
        <r>
          <rPr>
            <sz val="10"/>
            <color indexed="81"/>
            <rFont val="Arial"/>
            <family val="2"/>
          </rPr>
          <t>:   Heating Hot Water Pump</t>
        </r>
      </text>
    </comment>
    <comment ref="N11" authorId="0">
      <text>
        <r>
          <rPr>
            <b/>
            <sz val="10"/>
            <color indexed="81"/>
            <rFont val="Arial"/>
            <family val="2"/>
          </rPr>
          <t xml:space="preserve">ESF
</t>
        </r>
        <r>
          <rPr>
            <sz val="10"/>
            <color indexed="81"/>
            <rFont val="Arial"/>
            <family val="2"/>
          </rPr>
          <t>"Energy Savings Factor" for the VFD. Percentage of energy  consumption by motor when VFD is installed.</t>
        </r>
      </text>
    </comment>
    <comment ref="O11" authorId="0">
      <text>
        <r>
          <rPr>
            <b/>
            <sz val="10"/>
            <color indexed="81"/>
            <rFont val="Arial"/>
            <family val="2"/>
          </rPr>
          <t xml:space="preserve">DSF
</t>
        </r>
        <r>
          <rPr>
            <sz val="10"/>
            <color indexed="81"/>
            <rFont val="Arial"/>
            <family val="2"/>
          </rPr>
          <t>"Demand Savings Factor" for the VFD. Percentage of peak demand consumption by motor when VFD is installed.</t>
        </r>
      </text>
    </comment>
    <comment ref="T25" authorId="1">
      <text>
        <r>
          <rPr>
            <b/>
            <sz val="9"/>
            <color indexed="81"/>
            <rFont val="Tahoma"/>
            <family val="2"/>
          </rPr>
          <t>Gwaltney, Doug:</t>
        </r>
        <r>
          <rPr>
            <sz val="9"/>
            <color indexed="81"/>
            <rFont val="Tahoma"/>
            <family val="2"/>
          </rPr>
          <t xml:space="preserve">
Update formula.
</t>
        </r>
        <r>
          <rPr>
            <b/>
            <sz val="9"/>
            <color indexed="81"/>
            <rFont val="Tahoma"/>
            <family val="2"/>
          </rPr>
          <t>Suleyman Kemal Betin</t>
        </r>
        <r>
          <rPr>
            <sz val="9"/>
            <color indexed="81"/>
            <rFont val="Tahoma"/>
            <family val="2"/>
          </rPr>
          <t xml:space="preserve">
The formula is updated so that it will return blank if V15 is blank.</t>
        </r>
      </text>
    </comment>
    <comment ref="U25" authorId="1">
      <text>
        <r>
          <rPr>
            <b/>
            <sz val="9"/>
            <color indexed="81"/>
            <rFont val="Tahoma"/>
            <family val="2"/>
          </rPr>
          <t>Gwaltney, Doug:</t>
        </r>
        <r>
          <rPr>
            <sz val="9"/>
            <color indexed="81"/>
            <rFont val="Tahoma"/>
            <family val="2"/>
          </rPr>
          <t xml:space="preserve">
Update formula.
</t>
        </r>
        <r>
          <rPr>
            <b/>
            <sz val="9"/>
            <color indexed="81"/>
            <rFont val="Tahoma"/>
            <family val="2"/>
          </rPr>
          <t>Suleyman Kemal Betin</t>
        </r>
        <r>
          <rPr>
            <sz val="9"/>
            <color indexed="81"/>
            <rFont val="Tahoma"/>
            <family val="2"/>
          </rPr>
          <t xml:space="preserve">
The formula is updated so that it will return blank if W15 is blank.</t>
        </r>
      </text>
    </comment>
  </commentList>
</comments>
</file>

<file path=xl/comments3.xml><?xml version="1.0" encoding="utf-8"?>
<comments xmlns="http://schemas.openxmlformats.org/spreadsheetml/2006/main">
  <authors>
    <author>IKim</author>
    <author>Suleyman Kemal Betin</author>
  </authors>
  <commentList>
    <comment ref="C4" authorId="0">
      <text>
        <r>
          <rPr>
            <b/>
            <sz val="10"/>
            <color indexed="81"/>
            <rFont val="Arial"/>
            <family val="2"/>
          </rPr>
          <t>Facility Type</t>
        </r>
        <r>
          <rPr>
            <sz val="10"/>
            <color indexed="81"/>
            <rFont val="Arial"/>
            <family val="2"/>
          </rPr>
          <t xml:space="preserve">
Select the appropriate facility type from the pull down menu. </t>
        </r>
      </text>
    </comment>
    <comment ref="C5" authorId="0">
      <text>
        <r>
          <rPr>
            <b/>
            <sz val="10"/>
            <color indexed="81"/>
            <rFont val="Arial"/>
            <family val="2"/>
          </rPr>
          <t xml:space="preserve">Utility
</t>
        </r>
        <r>
          <rPr>
            <sz val="10"/>
            <color indexed="81"/>
            <rFont val="Arial"/>
            <family val="2"/>
          </rPr>
          <t>Select the utility serving the facility from the pull down menu.</t>
        </r>
      </text>
    </comment>
    <comment ref="K6" authorId="0">
      <text>
        <r>
          <rPr>
            <b/>
            <sz val="10"/>
            <color indexed="81"/>
            <rFont val="Arial"/>
            <family val="2"/>
          </rPr>
          <t xml:space="preserve">Program Year:
</t>
        </r>
        <r>
          <rPr>
            <sz val="10"/>
            <color indexed="81"/>
            <rFont val="Arial"/>
            <family val="2"/>
          </rPr>
          <t>Program Year 7: June 1, 2015 - May 31, 2016</t>
        </r>
      </text>
    </comment>
    <comment ref="K7" authorId="1">
      <text>
        <r>
          <rPr>
            <b/>
            <sz val="9"/>
            <color indexed="81"/>
            <rFont val="Tahoma"/>
            <family val="2"/>
          </rPr>
          <t>Suleyman Kemal Betin:</t>
        </r>
        <r>
          <rPr>
            <sz val="9"/>
            <color indexed="81"/>
            <rFont val="Tahoma"/>
            <family val="2"/>
          </rPr>
          <t xml:space="preserve">
Added input cell for City</t>
        </r>
      </text>
    </comment>
  </commentList>
</comments>
</file>

<file path=xl/sharedStrings.xml><?xml version="1.0" encoding="utf-8"?>
<sst xmlns="http://schemas.openxmlformats.org/spreadsheetml/2006/main" count="1394" uniqueCount="340">
  <si>
    <t>Pennsylvania Act 129 Motor &amp; VFD Audit and Design Tool</t>
  </si>
  <si>
    <t>MANUAL</t>
  </si>
  <si>
    <t>Table of Contents:</t>
  </si>
  <si>
    <t>I.  Purpose</t>
  </si>
  <si>
    <t>II.  Organization</t>
  </si>
  <si>
    <t>III.  User Guide</t>
  </si>
  <si>
    <t>IV.  Disclaimer</t>
  </si>
  <si>
    <t>I. Purpose</t>
  </si>
  <si>
    <t>The purpose of the Motor &amp; VFD Audit and Design Tool is two-fold:</t>
  </si>
  <si>
    <t>1. To document the pre- and post-installation cases.</t>
  </si>
  <si>
    <t xml:space="preserve">2. To facilitate the calculation of energy savings and demand reduction for motor and VFD installations. </t>
  </si>
  <si>
    <t>II. Organization</t>
  </si>
  <si>
    <t>The Motor &amp; VFD Audit and Design Tool is organized into 6 sheets.</t>
  </si>
  <si>
    <t>(1) Manual</t>
  </si>
  <si>
    <t>The "Manual" sheet contains the instruction manual for using the Motor &amp; VFD Audit and Design Tool.</t>
  </si>
  <si>
    <t>(2) Changelog</t>
  </si>
  <si>
    <t xml:space="preserve">The "Changelog" sheet provides a brief description of major changes from the previous version. </t>
  </si>
  <si>
    <t>(3) Motor Form</t>
  </si>
  <si>
    <t xml:space="preserve">The "Motor Form" sheet collects all relevant information to calculate energy savings and peak demand reduction for Motors. This form follows the conventions and equations described in the PA TRM and facilitates the calculation of gross energy savings for evaluation purposes. Note that the requirements of Section 3.3 (Premium Efficiency Motors) in the 2013 TRM restricts the protocol to only motor replacements without VFDs. This form must be used to calculate savings for motor replacement measures only (i.e. replacement of old motors with new energy efficient motors of the same rated horsepower).  </t>
  </si>
  <si>
    <t xml:space="preserve">The baseline motor and configuration details should be entered in the "Pre-Installation Data" section (rows 8-25) with no VFD, and the energy efficient motor and configuration details should be entered in the "Post-Installation Data" section (rows 26-42) with no VFD. The energy and peak demand savings resulting from the motor replacement alone will be automatically calculated in cells D45 and D46 respectively. To find out how to calculate savings resulting from VFD measures, refer to the notes described below.   </t>
  </si>
  <si>
    <t>If the project scope includes more than 10 motors, click on the macro button next to the general information section in order to increase the number of line motor items for your convenience.</t>
  </si>
  <si>
    <t>(4) Motor Custom Input</t>
  </si>
  <si>
    <t>The "Motor Custom Input" sheet contains a table that allows additional customization of the "Motor Form" for motors with non-standard horsepowers. This sheet is required when a custom selection is made in column L of the "Motor Form" tab.</t>
  </si>
  <si>
    <t>(5) VFD Form</t>
  </si>
  <si>
    <t xml:space="preserve">The "VFD Form" sheet collects all relevant information to calculate energy savings and peak demand reduction for VFDs. This form follows the conventions and equations described in the PA TRM and facilitates the calculation of gross energy savings for evaluation purposes. This form must be used to calculate savings for VFD measures only, not the combination of new motors and VSDs. </t>
  </si>
  <si>
    <t>The motor and configuration details should be entered in the "VFD Installation Data" section (rows 10-24) for a motor with VFD. Select the baseline configuration details from the pull down menu. The ESF and DSF values are automatically populated in columns N and O. The energy and peak demand savings resulting from installation of VFD alone will be automatically calculated in cells D28 and D29 respectively. Note that custom protocols must be followed if the existing motor already has a VFD installed or if the VFD Baseline is not listed in the options.</t>
  </si>
  <si>
    <t>(6) Summary</t>
  </si>
  <si>
    <t xml:space="preserve">The "Summary" sheet summarizes the energy and peak demand savings for the entire project based on the calculations in "Motor Form" and "VFD Form" sheets.  </t>
  </si>
  <si>
    <t>a) Use the "Motor Form" to calculate savings resulting from Motor replacements only.</t>
  </si>
  <si>
    <t xml:space="preserve">b) Use the "VFD Form" to calculate savings resulting from VFD installation only either on existing motor or energy efficient motor. </t>
  </si>
  <si>
    <t xml:space="preserve">c) Add savings from the "Motor Form" and "VFD Form" sheets for projects with combination of both (VFDs and motor replacement). </t>
  </si>
  <si>
    <t>(7) Glossary</t>
  </si>
  <si>
    <t>The "Glossary" sheet is a reference for the "Motor and VFD Form" sheet. It defines each of the columns for clarification.</t>
  </si>
  <si>
    <t>III. User Guide</t>
  </si>
  <si>
    <t>The tool contains all information regarding motors and VFDs required for the calculation of savings pursuant to the PA TRM. The use of this tool is encouraged but not required.
Users of the Motor and VFD Audit and Design Tool must complete the "Motor Form" and "VFD Form" depending on the measures installed for the project. For VFD measures in conjunction with a motor replacement measure, the savings must be calcualted separately using the "Motor Form" and "VFD Form". To find out how to calculate savings resulting from motor replacement and VFD measures separately, refer to the notes described above.   
The designer must select the appropriate facility type, utility, and program year from the drop down menu. Use one line on the pre-installation table and post-installation table for each unique motor, i.e. motors with different operating conditions or different motor specifications. Complete all yellow fields to calculate the peak demand reduction and annual energy savings. Pink fields are computed automatically. Roll mouse over the field heading for additional help.
Projects within facility types or motor functions not included on the drop down menu must follow custom protocols to determine appropriate run hours and ESF/DSF values. Motor replacements with the following conditions should also follow custom protocols:</t>
  </si>
  <si>
    <t>* Variable frequency drive (VFD) control on the existing (baseline) motor</t>
  </si>
  <si>
    <t>* Two-speed motor (existing and/or new)</t>
  </si>
  <si>
    <t>* Single speed motor with variable loading (not standard)</t>
  </si>
  <si>
    <t>* Abnormal motor loading (i.e., load factor differs from 0.75)</t>
  </si>
  <si>
    <t>* Industrial process applications</t>
  </si>
  <si>
    <t xml:space="preserve"> </t>
  </si>
  <si>
    <t xml:space="preserve">* Applications where the building type or motor usage group is not listed in Table 3-17 of the 2014 TRM </t>
  </si>
  <si>
    <t>* New motor has a different rated horsepower than the existing motor</t>
  </si>
  <si>
    <t>* Change in annual operating hours is anticipated</t>
  </si>
  <si>
    <t>IV. Disclaimer</t>
  </si>
  <si>
    <t>This document does not modify any requirements of the PA TRM and is provided for convenience only. If any discrepancy between the TRM and this document exist, the TRM should be followed.</t>
  </si>
  <si>
    <t>Pennsylvania Act 129 Lighting Audit and Design Tool</t>
  </si>
  <si>
    <t xml:space="preserve"> CHANGELOG</t>
  </si>
  <si>
    <t>Version 7 (Effective June 3, 2010)</t>
  </si>
  <si>
    <t>1)</t>
  </si>
  <si>
    <t>Released with TRM Order in June 2010</t>
  </si>
  <si>
    <t>Version 8 (Submitted October 27, 2011. Effective June 1, 2011)</t>
  </si>
  <si>
    <t>Created Changelog</t>
  </si>
  <si>
    <t>2)</t>
  </si>
  <si>
    <t>Revised "Manual" and "Glossary" to improve user guide and increase usability</t>
  </si>
  <si>
    <t>3)</t>
  </si>
  <si>
    <t>Revised "Manual" and "Glossary" to reflect new changes to the TRM</t>
  </si>
  <si>
    <t>Version 9 (Submitted September 13, 2011 for 2012 TRM Tentative Order)</t>
  </si>
  <si>
    <t>In "Motor and VFD Form", revised formulas in Columns O, P, and S to correct referencing errors</t>
  </si>
  <si>
    <t>In "Motor and VFD Form", added Column Q (Full Load kW) to correct a calculation error incorrectly applying DSF</t>
  </si>
  <si>
    <t>In "Motor and VFD Form", revised Column G (Coincidence Factor) to reflect TRM values (0.74 for single, 0.37 for duplex)</t>
  </si>
  <si>
    <t>4)</t>
  </si>
  <si>
    <t>In "Glossary", revised definition of coincidence factor to reflect above change.</t>
  </si>
  <si>
    <t>5)</t>
  </si>
  <si>
    <t>In "Glossary", added definition for "Full Load kW"</t>
  </si>
  <si>
    <t>6)</t>
  </si>
  <si>
    <t>In "Glossary", revised definition of "Nominal Efficiency" to reflect ability to custom input efficiency values for the new motor efficiency and baseline motor efficiency if the new motor is for new construction or replace on burnout.</t>
  </si>
  <si>
    <t>7)</t>
  </si>
  <si>
    <t>In "Manual", updated TRM reference from Table 6-12 to Table 3-15</t>
  </si>
  <si>
    <t>Version 10 (Submitted December 5, 2011 for 2012 TRM Final Order)</t>
  </si>
  <si>
    <t>In "Motor and VFD Form", updated operating hours lookup table to reflect TRM table.</t>
  </si>
  <si>
    <t>In "Motor and VFD Form", corrected formulas for efficiency lookups, post-installation peak kW calculation, and total kWh calculation for post-installation line item #7.</t>
  </si>
  <si>
    <t>In "Motor and VFD Form", updated form to include new ESF and DSF values.</t>
  </si>
  <si>
    <t>In "Glossary", updated entries to reflect new column O and definition of "baseline".</t>
  </si>
  <si>
    <t>Version 11 (Submitted August 31, 2012 for 2013 TRM Tentative Order)</t>
  </si>
  <si>
    <t>Created "Motor Form" and "VFD Form" to calculate savings for motors and VFD measures separately to be consistent with TRM protocols.</t>
  </si>
  <si>
    <t>In "Motor Form" and "VFD Form", updated operating hours lookup table to reflect TRM table.</t>
  </si>
  <si>
    <t>In "VFD Form", updated ESF and DSF values lookup table to reflect TRM table.</t>
  </si>
  <si>
    <t>Revised "Manual" and "Glossary" to reflect new changes to the TRM and Appendix D</t>
  </si>
  <si>
    <t>Version 12 (Submitted December 07, 2012 for 2013 TRM Final Order)</t>
  </si>
  <si>
    <t>Changed the definition of "Load Factor" in Glossary to be consistent with TRM protocols.</t>
  </si>
  <si>
    <t xml:space="preserve">Version 13 (Submitted August 29, 2013 for 2014 TRM Tentative Order) </t>
  </si>
  <si>
    <t xml:space="preserve">Revised the algorithms in Column R of the "VFD Form" tab used to calculate energy and peak demand savings to be consistent with TRM protocols. Removed a conversion factor of 0.746 to convert from HP to kW.  </t>
  </si>
  <si>
    <t xml:space="preserve">Version 13 (Submitted December 05, 2013 for 2014 TRM Final Order) </t>
  </si>
  <si>
    <t>Updated motor efficiency tables to reflect new changes to the TRM.</t>
  </si>
  <si>
    <t>Removed motor efficiency tables from "VFD Form".</t>
  </si>
  <si>
    <t>Revised "Motor Form" and added "Motor Custom Input" to allow for addition of custom motor applications.</t>
  </si>
  <si>
    <t>Revised "Manual" and "Glossary" to reflect new changes to the TRM and Appendix D.</t>
  </si>
  <si>
    <t>Version 14 (Submitted August 05, 2014)</t>
  </si>
  <si>
    <t>Updated "Coincidence Factor" , "Operating Hours"  and "Facility Type" lookup tables to reflect new changes to the TRM.</t>
  </si>
  <si>
    <t>Formulas for Coincidence Factor and Operating hours are updated to reflect changes to the TRM.</t>
  </si>
  <si>
    <t>Consolidated all lookup tables under single tab "Lookup Tables"; updated references to lookup tables.</t>
  </si>
  <si>
    <t>Added "City" to the general information section for "Motor Form" , "VFD Form" , "Motor Custom Input" and "Summary"</t>
  </si>
  <si>
    <t>Linked general information cells of "Motor Form" , "VFD Form" and "Motor Custom Input" to cells in "Summary". Locked the cells to protect their links.</t>
  </si>
  <si>
    <t>Motor Configuration column is deleted from  "Motor Form" and "VFD Form"</t>
  </si>
  <si>
    <t>8)</t>
  </si>
  <si>
    <t>Installation date cell is modified to allow entry of a date between 6/1/2015 and 5/31/2016 only. For all other dates , an error message is displayed.</t>
  </si>
  <si>
    <t>9)</t>
  </si>
  <si>
    <t>Program Year is limited to Program Year 7.</t>
  </si>
  <si>
    <t>10)</t>
  </si>
  <si>
    <t>"VFD on Motor" column is deleted from "VFD Form". The formulas for ESF, DSF and Full Load kW are updated to exclude the deleted column.</t>
  </si>
  <si>
    <t>11)</t>
  </si>
  <si>
    <t>"Full Load kW" on "VFD Form" revised - previously displayed a horsepower value. "Peak kW" and "Annual kWh" adjusted to account for change made to "Full Load kW."</t>
  </si>
  <si>
    <t>12)</t>
  </si>
  <si>
    <t>Introduced a macro button on "Motor Form" and "VFD Form" that increases number of motor line items for user's convenience.</t>
  </si>
  <si>
    <t>13)</t>
  </si>
  <si>
    <t>Added 900 RPM option to "Synchronous Speed" for "Motor Form", "VFD Form" and "Motor Custom Form."</t>
  </si>
  <si>
    <t>14)</t>
  </si>
  <si>
    <t>15)</t>
  </si>
  <si>
    <t xml:space="preserve">References to "Hot Water Pump" changed to "Heating Hot Water Pump" to be consistent with TRM.  References to "HWP" changed to "HHWP." </t>
  </si>
  <si>
    <t>Motor Inventory Form (Data Entry in Summary Tab)</t>
  </si>
  <si>
    <t>Appendix D of the PA TRM</t>
  </si>
  <si>
    <t>Complete one copy of this form for each building with a motor measure</t>
  </si>
  <si>
    <t>Applicant Name:</t>
  </si>
  <si>
    <t>Project Name:</t>
  </si>
  <si>
    <t>Facility Name:</t>
  </si>
  <si>
    <t>Survey completed by (name):</t>
  </si>
  <si>
    <t>Facility Type:</t>
  </si>
  <si>
    <t>Spot Measurements completed by (name):</t>
  </si>
  <si>
    <t>Utility:</t>
  </si>
  <si>
    <t>Date(s) Survey completed:</t>
  </si>
  <si>
    <t>Installation Date:</t>
  </si>
  <si>
    <t>Program Year:</t>
  </si>
  <si>
    <t>City:</t>
  </si>
  <si>
    <r>
      <t xml:space="preserve">Pre-Installation Data </t>
    </r>
    <r>
      <rPr>
        <sz val="14"/>
        <rFont val="Arial"/>
        <family val="2"/>
      </rPr>
      <t xml:space="preserve">(Equipment Survey of </t>
    </r>
    <r>
      <rPr>
        <i/>
        <sz val="14"/>
        <rFont val="Arial"/>
        <family val="2"/>
      </rPr>
      <t>Existing</t>
    </r>
    <r>
      <rPr>
        <sz val="14"/>
        <rFont val="Arial"/>
        <family val="2"/>
      </rPr>
      <t xml:space="preserve"> Motors)</t>
    </r>
  </si>
  <si>
    <t>Nameplate Data</t>
  </si>
  <si>
    <t>Pre-Installation Energy Consumption</t>
  </si>
  <si>
    <t>Line Item</t>
  </si>
  <si>
    <t>Unique Motor I.D.(s)</t>
  </si>
  <si>
    <t>Motor Function</t>
  </si>
  <si>
    <t>Number of Identical Units</t>
  </si>
  <si>
    <t>Load Factor (LF)</t>
  </si>
  <si>
    <t>Configuration Details</t>
  </si>
  <si>
    <t>Motor
Subtype</t>
  </si>
  <si>
    <t>Coincidence Factor (CF)</t>
  </si>
  <si>
    <t>Manufacturer</t>
  </si>
  <si>
    <t>Model Number</t>
  </si>
  <si>
    <t>Motor Horsepower</t>
  </si>
  <si>
    <t>Synchronous Speed (RPM)</t>
  </si>
  <si>
    <t>Enclosure Type</t>
  </si>
  <si>
    <t>Nominal Efficiency</t>
  </si>
  <si>
    <t>Total per Unit</t>
  </si>
  <si>
    <t>Total all Units</t>
  </si>
  <si>
    <t>Full Load kW</t>
  </si>
  <si>
    <t xml:space="preserve">Peak kW </t>
  </si>
  <si>
    <t>Operating Hours</t>
  </si>
  <si>
    <t>Annual kWh</t>
  </si>
  <si>
    <t>ex.</t>
  </si>
  <si>
    <t>CHWP-1</t>
  </si>
  <si>
    <t>CHWP</t>
  </si>
  <si>
    <t>Other</t>
  </si>
  <si>
    <t>Subtype I</t>
  </si>
  <si>
    <t>Acme</t>
  </si>
  <si>
    <t>ODP</t>
  </si>
  <si>
    <r>
      <t>Post-Installation Data (</t>
    </r>
    <r>
      <rPr>
        <sz val="14"/>
        <rFont val="Arial"/>
        <family val="2"/>
      </rPr>
      <t xml:space="preserve">Equipment Survey of </t>
    </r>
    <r>
      <rPr>
        <i/>
        <sz val="14"/>
        <rFont val="Arial"/>
        <family val="2"/>
      </rPr>
      <t>Proposed</t>
    </r>
    <r>
      <rPr>
        <sz val="14"/>
        <rFont val="Arial"/>
        <family val="2"/>
      </rPr>
      <t xml:space="preserve"> Motors</t>
    </r>
    <r>
      <rPr>
        <b/>
        <sz val="14"/>
        <rFont val="Arial"/>
        <family val="2"/>
      </rPr>
      <t>)</t>
    </r>
  </si>
  <si>
    <t>Post-Installation Energy Consumption</t>
  </si>
  <si>
    <t>Savings Data</t>
  </si>
  <si>
    <t>Total  Peak kW Reduction</t>
  </si>
  <si>
    <t>Total Annual kWh Savings</t>
  </si>
  <si>
    <t>VFD Inventory Form  (Data Entry in Summary Tab)</t>
  </si>
  <si>
    <t>Complete one copy of this form for each building with a VFD measure</t>
  </si>
  <si>
    <r>
      <t xml:space="preserve">VFD Installation Data </t>
    </r>
    <r>
      <rPr>
        <sz val="14"/>
        <rFont val="Arial"/>
        <family val="2"/>
      </rPr>
      <t xml:space="preserve">(Equipment Survey of </t>
    </r>
    <r>
      <rPr>
        <i/>
        <sz val="14"/>
        <rFont val="Arial"/>
        <family val="2"/>
      </rPr>
      <t>Existing</t>
    </r>
    <r>
      <rPr>
        <sz val="14"/>
        <rFont val="Arial"/>
        <family val="2"/>
      </rPr>
      <t xml:space="preserve"> or </t>
    </r>
    <r>
      <rPr>
        <i/>
        <sz val="14"/>
        <rFont val="Arial"/>
        <family val="2"/>
      </rPr>
      <t>Proposed</t>
    </r>
    <r>
      <rPr>
        <sz val="14"/>
        <rFont val="Arial"/>
        <family val="2"/>
      </rPr>
      <t xml:space="preserve"> Motors) </t>
    </r>
  </si>
  <si>
    <t>VFD</t>
  </si>
  <si>
    <t>Total Savings per Unit</t>
  </si>
  <si>
    <t>Total Savings all Units</t>
  </si>
  <si>
    <t>Baseline</t>
  </si>
  <si>
    <t>ESF</t>
  </si>
  <si>
    <t>DSF</t>
  </si>
  <si>
    <t>AFBI</t>
  </si>
  <si>
    <t>Table 1 - Defining Efficiencies for motors with "Custom" Horsepower</t>
  </si>
  <si>
    <t>Entry</t>
  </si>
  <si>
    <t>Enclosure
Type</t>
  </si>
  <si>
    <t>Custom 1</t>
  </si>
  <si>
    <t>Edit</t>
  </si>
  <si>
    <t>Custom 2</t>
  </si>
  <si>
    <t>Custom 3</t>
  </si>
  <si>
    <t>Note:</t>
  </si>
  <si>
    <t>1.  Complete tables only as required by the User's Guide.</t>
  </si>
  <si>
    <t>Savings Summary Form</t>
  </si>
  <si>
    <t xml:space="preserve">Program Year 7 </t>
  </si>
  <si>
    <t>Pennsylvania Act 129 Motor and VFD Audit and Design Tool</t>
  </si>
  <si>
    <t>GLOSSARY</t>
  </si>
  <si>
    <t>Motor Form</t>
  </si>
  <si>
    <t>VFD Form</t>
  </si>
  <si>
    <t>Project Identification</t>
  </si>
  <si>
    <r>
      <rPr>
        <b/>
        <sz val="10"/>
        <rFont val="Arial"/>
        <family val="2"/>
      </rPr>
      <t>Cell C2:</t>
    </r>
    <r>
      <rPr>
        <sz val="10"/>
        <rFont val="Arial"/>
        <family val="2"/>
      </rPr>
      <t xml:space="preserve"> </t>
    </r>
  </si>
  <si>
    <r>
      <t>"</t>
    </r>
    <r>
      <rPr>
        <b/>
        <sz val="10"/>
        <rFont val="Arial"/>
        <family val="2"/>
      </rPr>
      <t>Applicant Name</t>
    </r>
    <r>
      <rPr>
        <sz val="10"/>
        <rFont val="Arial"/>
        <family val="2"/>
      </rPr>
      <t>" is the applicant name.</t>
    </r>
  </si>
  <si>
    <r>
      <rPr>
        <b/>
        <sz val="10"/>
        <rFont val="Arial"/>
        <family val="2"/>
      </rPr>
      <t>Cell C3:</t>
    </r>
    <r>
      <rPr>
        <sz val="10"/>
        <rFont val="Arial"/>
        <family val="2"/>
      </rPr>
      <t xml:space="preserve"> </t>
    </r>
  </si>
  <si>
    <r>
      <t>"</t>
    </r>
    <r>
      <rPr>
        <b/>
        <sz val="10"/>
        <rFont val="Arial"/>
        <family val="2"/>
      </rPr>
      <t>Facility Name</t>
    </r>
    <r>
      <rPr>
        <sz val="10"/>
        <rFont val="Arial"/>
        <family val="2"/>
      </rPr>
      <t>" is the facility name.</t>
    </r>
  </si>
  <si>
    <r>
      <rPr>
        <b/>
        <sz val="10"/>
        <rFont val="Arial"/>
        <family val="2"/>
      </rPr>
      <t>Cell C4:</t>
    </r>
    <r>
      <rPr>
        <sz val="10"/>
        <rFont val="Arial"/>
        <family val="2"/>
      </rPr>
      <t xml:space="preserve"> </t>
    </r>
  </si>
  <si>
    <r>
      <t>"</t>
    </r>
    <r>
      <rPr>
        <b/>
        <sz val="10"/>
        <rFont val="Arial"/>
        <family val="2"/>
      </rPr>
      <t>Facility Type</t>
    </r>
    <r>
      <rPr>
        <sz val="10"/>
        <rFont val="Arial"/>
        <family val="2"/>
      </rPr>
      <t>" is the facility classification. The categories are based on the PA TRM. "Other" should be used when no other category is sufficient.</t>
    </r>
  </si>
  <si>
    <t>Cell C5:</t>
  </si>
  <si>
    <r>
      <t>"</t>
    </r>
    <r>
      <rPr>
        <b/>
        <sz val="10"/>
        <rFont val="Arial"/>
        <family val="2"/>
      </rPr>
      <t>Utility</t>
    </r>
    <r>
      <rPr>
        <sz val="10"/>
        <rFont val="Arial"/>
        <family val="2"/>
      </rPr>
      <t>" is the electric distribution company territory where the facility is located.</t>
    </r>
  </si>
  <si>
    <t>Cell C6:</t>
  </si>
  <si>
    <r>
      <t>"</t>
    </r>
    <r>
      <rPr>
        <b/>
        <sz val="10"/>
        <rFont val="Arial"/>
        <family val="2"/>
      </rPr>
      <t>Date Submitted</t>
    </r>
    <r>
      <rPr>
        <sz val="10"/>
        <rFont val="Arial"/>
        <family val="2"/>
      </rPr>
      <t>" is the date at which the application was submitted to the program.</t>
    </r>
  </si>
  <si>
    <t>Cell K2:</t>
  </si>
  <si>
    <r>
      <t>"</t>
    </r>
    <r>
      <rPr>
        <b/>
        <sz val="10"/>
        <rFont val="Arial"/>
        <family val="2"/>
      </rPr>
      <t>Project Name</t>
    </r>
    <r>
      <rPr>
        <sz val="10"/>
        <rFont val="Arial"/>
        <family val="2"/>
      </rPr>
      <t>" is the name of the project.</t>
    </r>
  </si>
  <si>
    <t>Cell K3:</t>
  </si>
  <si>
    <r>
      <t>"</t>
    </r>
    <r>
      <rPr>
        <b/>
        <sz val="10"/>
        <rFont val="Arial"/>
        <family val="2"/>
      </rPr>
      <t>Survey Completed by (Name)</t>
    </r>
    <r>
      <rPr>
        <sz val="10"/>
        <rFont val="Arial"/>
        <family val="2"/>
      </rPr>
      <t>" is the name of the inspector(s) who completed the survey.</t>
    </r>
  </si>
  <si>
    <t>Cell K4:</t>
  </si>
  <si>
    <r>
      <t>"</t>
    </r>
    <r>
      <rPr>
        <b/>
        <sz val="10"/>
        <rFont val="Arial"/>
        <family val="2"/>
      </rPr>
      <t>Spot Measurements Completed by (Name)</t>
    </r>
    <r>
      <rPr>
        <sz val="10"/>
        <rFont val="Arial"/>
        <family val="2"/>
      </rPr>
      <t>" is the name of the inspector(s) who completed the spot measurements.</t>
    </r>
  </si>
  <si>
    <t>Cell K5:</t>
  </si>
  <si>
    <r>
      <t>"</t>
    </r>
    <r>
      <rPr>
        <b/>
        <sz val="10"/>
        <rFont val="Arial"/>
        <family val="2"/>
      </rPr>
      <t>Date Survey(s) Completed</t>
    </r>
    <r>
      <rPr>
        <sz val="10"/>
        <rFont val="Arial"/>
        <family val="2"/>
      </rPr>
      <t>" is the date at which the surveys were completed.</t>
    </r>
  </si>
  <si>
    <t>Cell K6:</t>
  </si>
  <si>
    <r>
      <t>"</t>
    </r>
    <r>
      <rPr>
        <b/>
        <sz val="10"/>
        <rFont val="Arial"/>
        <family val="2"/>
      </rPr>
      <t>Program Year</t>
    </r>
    <r>
      <rPr>
        <sz val="10"/>
        <rFont val="Arial"/>
        <family val="2"/>
      </rPr>
      <t>" is the program year in which the project was approved.</t>
    </r>
  </si>
  <si>
    <t>Cell K7:</t>
  </si>
  <si>
    <r>
      <t xml:space="preserve">"City" </t>
    </r>
    <r>
      <rPr>
        <sz val="10"/>
        <rFont val="Arial"/>
        <family val="2"/>
      </rPr>
      <t>is the closest reference city.</t>
    </r>
  </si>
  <si>
    <t>Motor Data</t>
  </si>
  <si>
    <t>Column A:</t>
  </si>
  <si>
    <r>
      <t>"</t>
    </r>
    <r>
      <rPr>
        <b/>
        <sz val="10"/>
        <rFont val="Arial"/>
        <family val="2"/>
      </rPr>
      <t>Line Item</t>
    </r>
    <r>
      <rPr>
        <sz val="10"/>
        <rFont val="Arial"/>
        <family val="2"/>
      </rPr>
      <t>" indexes the motors.</t>
    </r>
  </si>
  <si>
    <t>Column B:</t>
  </si>
  <si>
    <r>
      <t>"</t>
    </r>
    <r>
      <rPr>
        <b/>
        <sz val="10"/>
        <rFont val="Arial"/>
        <family val="2"/>
      </rPr>
      <t>Unique Motor I.D.(s)</t>
    </r>
    <r>
      <rPr>
        <sz val="10"/>
        <rFont val="Arial"/>
        <family val="2"/>
      </rPr>
      <t>" is an identifier for each motor.</t>
    </r>
  </si>
  <si>
    <t>Column C:</t>
  </si>
  <si>
    <r>
      <t>"</t>
    </r>
    <r>
      <rPr>
        <b/>
        <sz val="10"/>
        <rFont val="Arial"/>
        <family val="2"/>
      </rPr>
      <t>Motor Function</t>
    </r>
    <r>
      <rPr>
        <sz val="10"/>
        <rFont val="Arial"/>
        <family val="2"/>
      </rPr>
      <t>" defines the function of the motor or the process served by the motor. There are three pre-defined motor functions: Fan Motor (FM), Chilled Water Pump (CHWP)/Cooling Tower Fan (CTF), and Heating Hot Water Pump (HWP). All other motor functions must be submitted as a custom measure. The combination of motor function, building type, and utility service territory determines the operating hours (column P).</t>
    </r>
  </si>
  <si>
    <r>
      <t>"</t>
    </r>
    <r>
      <rPr>
        <b/>
        <sz val="10"/>
        <rFont val="Arial"/>
        <family val="2"/>
      </rPr>
      <t>Motor Function</t>
    </r>
    <r>
      <rPr>
        <sz val="10"/>
        <rFont val="Arial"/>
        <family val="2"/>
      </rPr>
      <t>" defines the function of the motor or the process served by the motor. There are three pre-defined motor functions: Fan Motor (FM), Chilled Water Pump (CHWP)/Cooling Tower Fan (CTF), and Heating Hot Water Pump (HWP). All other motor functions must be submitted as a custom measure. The combination of motor function, building type, and utility service territory determines the ESF, DSF, and operating hours (columns P, Q and T).</t>
    </r>
  </si>
  <si>
    <t>Column D:</t>
  </si>
  <si>
    <r>
      <t>"</t>
    </r>
    <r>
      <rPr>
        <b/>
        <sz val="10"/>
        <rFont val="Arial"/>
        <family val="2"/>
      </rPr>
      <t>Number of Identical Units</t>
    </r>
    <r>
      <rPr>
        <sz val="10"/>
        <rFont val="Arial"/>
        <family val="2"/>
      </rPr>
      <t>" defines the quantity of motors for this particular line item. Motors that are not identical in Manufacturer, Model Number, Motor Function, Motor Configuration, Load Factor, Run Hours, Horsepower, Synchronous Speed, Enclosure Type, or Efficiency must be entered on separate lines.</t>
    </r>
  </si>
  <si>
    <t>Column E:</t>
  </si>
  <si>
    <r>
      <t>"</t>
    </r>
    <r>
      <rPr>
        <b/>
        <sz val="10"/>
        <rFont val="Arial"/>
        <family val="2"/>
      </rPr>
      <t>Load Factor</t>
    </r>
    <r>
      <rPr>
        <sz val="10"/>
        <rFont val="Arial"/>
        <family val="2"/>
      </rPr>
      <t xml:space="preserve">" is the ratio between the actual load and the rated load. Motor efficiency curves typically result in motors being most efficient at approximately 75% of the rated load. The default value is 0.75.  </t>
    </r>
  </si>
  <si>
    <t>Column F:</t>
  </si>
  <si>
    <r>
      <t>"</t>
    </r>
    <r>
      <rPr>
        <b/>
        <sz val="10"/>
        <rFont val="Arial"/>
        <family val="2"/>
      </rPr>
      <t>Configuration Details</t>
    </r>
    <r>
      <rPr>
        <sz val="10"/>
        <rFont val="Arial"/>
        <family val="2"/>
      </rPr>
      <t>" describes a specialty setup in which the motor operates.  For example, a motor may be a U-frame, design C motor, close-coupled pump motor, footless motor, etc.  The motor subtype and efficiency are dependent on the additional configuration details.</t>
    </r>
  </si>
  <si>
    <r>
      <t>"</t>
    </r>
    <r>
      <rPr>
        <b/>
        <sz val="10"/>
        <rFont val="Arial"/>
        <family val="2"/>
      </rPr>
      <t>Coincidence Factor</t>
    </r>
    <r>
      <rPr>
        <sz val="10"/>
        <rFont val="Arial"/>
        <family val="2"/>
      </rPr>
      <t>" is the percentage of the motor load that is operating during electric system’s summer peak period as defined by Act 129. This percentage is stipulated by building type and motor function.</t>
    </r>
  </si>
  <si>
    <t>Column G:</t>
  </si>
  <si>
    <r>
      <t>"</t>
    </r>
    <r>
      <rPr>
        <b/>
        <sz val="10"/>
        <rFont val="Arial"/>
        <family val="2"/>
      </rPr>
      <t>Motor Subtype</t>
    </r>
    <r>
      <rPr>
        <sz val="10"/>
        <rFont val="Arial"/>
        <family val="2"/>
      </rPr>
      <t>" is the NEMA Category under which the motor falls, and will be used to determine the standard efficiency of the motor configuration.</t>
    </r>
  </si>
  <si>
    <t>Column H:</t>
  </si>
  <si>
    <r>
      <t>"</t>
    </r>
    <r>
      <rPr>
        <b/>
        <sz val="10"/>
        <rFont val="Arial"/>
        <family val="2"/>
      </rPr>
      <t>Manufacturer</t>
    </r>
    <r>
      <rPr>
        <sz val="10"/>
        <rFont val="Arial"/>
        <family val="2"/>
      </rPr>
      <t>" is the maker of the motor.</t>
    </r>
  </si>
  <si>
    <r>
      <t>"</t>
    </r>
    <r>
      <rPr>
        <b/>
        <sz val="10"/>
        <rFont val="Arial"/>
        <family val="2"/>
      </rPr>
      <t>Model Number</t>
    </r>
    <r>
      <rPr>
        <sz val="10"/>
        <rFont val="Arial"/>
        <family val="2"/>
      </rPr>
      <t>" is the specific model number of the motor.</t>
    </r>
  </si>
  <si>
    <t>Column I:</t>
  </si>
  <si>
    <r>
      <t>"</t>
    </r>
    <r>
      <rPr>
        <b/>
        <sz val="10"/>
        <rFont val="Arial"/>
        <family val="2"/>
      </rPr>
      <t>Motor Horsepower</t>
    </r>
    <r>
      <rPr>
        <sz val="10"/>
        <rFont val="Arial"/>
        <family val="2"/>
      </rPr>
      <t>" is the rated horsepower of the motor.</t>
    </r>
  </si>
  <si>
    <t>Column J:</t>
  </si>
  <si>
    <r>
      <t>"</t>
    </r>
    <r>
      <rPr>
        <b/>
        <sz val="10"/>
        <rFont val="Arial"/>
        <family val="2"/>
      </rPr>
      <t>Synchronous Speed</t>
    </r>
    <r>
      <rPr>
        <sz val="10"/>
        <rFont val="Arial"/>
        <family val="2"/>
      </rPr>
      <t>" is the speed at which an induction motor will operate, which depends on the input power frequency and the number of electrical magnetic poles in the motor. Select either 900 RPM, 1200 RPM, 1800 RPM, or 3600 RPM from the drop down menu.</t>
    </r>
  </si>
  <si>
    <t>Column K:</t>
  </si>
  <si>
    <r>
      <t>"</t>
    </r>
    <r>
      <rPr>
        <b/>
        <sz val="10"/>
        <rFont val="Arial"/>
        <family val="2"/>
      </rPr>
      <t>Enclosure Type</t>
    </r>
    <r>
      <rPr>
        <sz val="10"/>
        <rFont val="Arial"/>
        <family val="2"/>
      </rPr>
      <t>" is the enclosure of the fan which enables the cooling of motor windings. Select "ODP" for Open Drip Proof enclosure or "TEFC" for Totally Enclosed Fan Cooled from the drop down menu.</t>
    </r>
  </si>
  <si>
    <t>Column L:</t>
  </si>
  <si>
    <r>
      <t>"</t>
    </r>
    <r>
      <rPr>
        <b/>
        <sz val="10"/>
        <rFont val="Arial"/>
        <family val="2"/>
      </rPr>
      <t>Nominal Efficiency</t>
    </r>
    <r>
      <rPr>
        <sz val="10"/>
        <rFont val="Arial"/>
        <family val="2"/>
      </rPr>
      <t>" is the ratio of the motor shaft output power to the electric input power. If the new motor is for new construction or to replace a failed motor, the baseline motor efficiency is the code standard. Complete Columns J, K, and L to populate the efficiency automatically. If the new motor is replacing a functioning motor, input the efficiency of the existing motor. For the new motor, directly input the nameplate efficiency.</t>
    </r>
  </si>
  <si>
    <t>Column M:</t>
  </si>
  <si>
    <t>Column N:</t>
  </si>
  <si>
    <r>
      <t>"</t>
    </r>
    <r>
      <rPr>
        <b/>
        <sz val="10"/>
        <rFont val="Arial"/>
        <family val="2"/>
      </rPr>
      <t>Baseline</t>
    </r>
    <r>
      <rPr>
        <sz val="10"/>
        <rFont val="Arial"/>
        <family val="2"/>
      </rPr>
      <t>" is the baseline for the VFD system, i.e. the control system previously in place before installing the new VFD system.</t>
    </r>
  </si>
  <si>
    <r>
      <t>"</t>
    </r>
    <r>
      <rPr>
        <b/>
        <sz val="10"/>
        <rFont val="Arial"/>
        <family val="2"/>
      </rPr>
      <t>ESF</t>
    </r>
    <r>
      <rPr>
        <sz val="10"/>
        <rFont val="Arial"/>
        <family val="2"/>
      </rPr>
      <t>" is the Energy Savings Factor for VFDs or the ratio of the motor energy usage with a VFD installed to the motor energy usage without a VFD installed. Motors with no VFD installed have an ESF of "1.00". This value can be looked up based on the baseline system.</t>
    </r>
  </si>
  <si>
    <t>Column O:</t>
  </si>
  <si>
    <r>
      <t>"</t>
    </r>
    <r>
      <rPr>
        <b/>
        <sz val="10"/>
        <rFont val="Arial"/>
        <family val="2"/>
      </rPr>
      <t>Full Load kW</t>
    </r>
    <r>
      <rPr>
        <sz val="10"/>
        <rFont val="Arial"/>
        <family val="2"/>
      </rPr>
      <t>" is the maximum demand for the motor. This does not necessarily correspond to the peak demand, as coincidence factor has not been applied.</t>
    </r>
  </si>
  <si>
    <r>
      <t>"</t>
    </r>
    <r>
      <rPr>
        <b/>
        <sz val="10"/>
        <rFont val="Arial"/>
        <family val="2"/>
      </rPr>
      <t>DSF</t>
    </r>
    <r>
      <rPr>
        <sz val="10"/>
        <rFont val="Arial"/>
        <family val="2"/>
      </rPr>
      <t>" is the Demand Savings Factor for VFDs or the ratio of the motor peak demand with a VFD installed to the motor peak demand without a VFD installed. Motors with no VFD installed have a DSF of "1.00". This value can be looked up based on the baseline system.</t>
    </r>
  </si>
  <si>
    <t>Column P:</t>
  </si>
  <si>
    <r>
      <t>"</t>
    </r>
    <r>
      <rPr>
        <b/>
        <sz val="10"/>
        <rFont val="Arial"/>
        <family val="2"/>
      </rPr>
      <t>Peak kW</t>
    </r>
    <r>
      <rPr>
        <sz val="10"/>
        <rFont val="Arial"/>
        <family val="2"/>
      </rPr>
      <t>" is the peak demand consumption for one motor in kilowatts.</t>
    </r>
  </si>
  <si>
    <t>Column Q:</t>
  </si>
  <si>
    <r>
      <t>"</t>
    </r>
    <r>
      <rPr>
        <b/>
        <sz val="10"/>
        <rFont val="Arial"/>
        <family val="2"/>
      </rPr>
      <t>Operating Hours</t>
    </r>
    <r>
      <rPr>
        <sz val="10"/>
        <rFont val="Arial"/>
        <family val="2"/>
      </rPr>
      <t>" is the number of hours that the motor runs in one year. This number is stipulated by building type and motor function.</t>
    </r>
  </si>
  <si>
    <t>Column R:</t>
  </si>
  <si>
    <r>
      <t>"</t>
    </r>
    <r>
      <rPr>
        <b/>
        <sz val="10"/>
        <rFont val="Arial"/>
        <family val="2"/>
      </rPr>
      <t>Annual kWh</t>
    </r>
    <r>
      <rPr>
        <sz val="10"/>
        <rFont val="Arial"/>
        <family val="2"/>
      </rPr>
      <t>" is the total annual energy consumption of one motor in kilowatt-hours.</t>
    </r>
  </si>
  <si>
    <t>Column S:</t>
  </si>
  <si>
    <r>
      <t>"</t>
    </r>
    <r>
      <rPr>
        <b/>
        <sz val="10"/>
        <rFont val="Arial"/>
        <family val="2"/>
      </rPr>
      <t>Peak</t>
    </r>
    <r>
      <rPr>
        <sz val="10"/>
        <rFont val="Arial"/>
        <family val="2"/>
      </rPr>
      <t xml:space="preserve"> </t>
    </r>
    <r>
      <rPr>
        <b/>
        <sz val="10"/>
        <rFont val="Arial"/>
        <family val="2"/>
      </rPr>
      <t>kW</t>
    </r>
    <r>
      <rPr>
        <sz val="10"/>
        <rFont val="Arial"/>
        <family val="2"/>
      </rPr>
      <t>" is the peak demand consumption of all the motors.</t>
    </r>
  </si>
  <si>
    <t>Column T:</t>
  </si>
  <si>
    <r>
      <t>"</t>
    </r>
    <r>
      <rPr>
        <b/>
        <sz val="10"/>
        <rFont val="Arial"/>
        <family val="2"/>
      </rPr>
      <t>Annual kWh</t>
    </r>
    <r>
      <rPr>
        <sz val="10"/>
        <rFont val="Arial"/>
        <family val="2"/>
      </rPr>
      <t>" is the total annual energy consumption of all the motors.</t>
    </r>
  </si>
  <si>
    <t>Column U:</t>
  </si>
  <si>
    <t>Baseline Motor Efficiencies, Subtype I</t>
  </si>
  <si>
    <t>Baseline Motor Efficiencies, Subtype II</t>
  </si>
  <si>
    <t>Table 3-17 (Annual Run Hours)</t>
  </si>
  <si>
    <t>CTF</t>
  </si>
  <si>
    <t>CW Pump</t>
  </si>
  <si>
    <t>HHWP</t>
  </si>
  <si>
    <t>SF</t>
  </si>
  <si>
    <t>Table 3-17A (CF)</t>
  </si>
  <si>
    <t>Motor Functions</t>
  </si>
  <si>
    <t>HP</t>
  </si>
  <si>
    <t>ODP1200</t>
  </si>
  <si>
    <t>ODP1800</t>
  </si>
  <si>
    <t>ODP3600</t>
  </si>
  <si>
    <t>TEFC1200</t>
  </si>
  <si>
    <t>TEFC1800</t>
  </si>
  <si>
    <t>TEFC3600</t>
  </si>
  <si>
    <t>ODP900</t>
  </si>
  <si>
    <t>TEFC900</t>
  </si>
  <si>
    <t>Allentown</t>
  </si>
  <si>
    <t>Assembly</t>
  </si>
  <si>
    <t>N/A</t>
  </si>
  <si>
    <t>Education - Community College</t>
  </si>
  <si>
    <t>Education - Primary School</t>
  </si>
  <si>
    <t>Education - Relocatable Classroom</t>
  </si>
  <si>
    <t>Education - Secondary School</t>
  </si>
  <si>
    <t>Education - University</t>
  </si>
  <si>
    <t>Grocery</t>
  </si>
  <si>
    <t>Utility</t>
  </si>
  <si>
    <t>Health/Medical - Hospital</t>
  </si>
  <si>
    <t>Duquesne Light</t>
  </si>
  <si>
    <t>Health/Medical - Nursing Home</t>
  </si>
  <si>
    <t>Met-Ed (FirstEnergy)</t>
  </si>
  <si>
    <t>Lodging - Hotel</t>
  </si>
  <si>
    <t>Penn Power (FirstEnergy)</t>
  </si>
  <si>
    <t>Manufacturing - Bio/Tech</t>
  </si>
  <si>
    <t>PennElec (FirstEnergy)</t>
  </si>
  <si>
    <t>Manufacturing - Light Industrial</t>
  </si>
  <si>
    <t>West Penn Power (FirstEnergy)</t>
  </si>
  <si>
    <t>Office - Large</t>
  </si>
  <si>
    <t>PECO</t>
  </si>
  <si>
    <t>Office - Small</t>
  </si>
  <si>
    <t>PPL</t>
  </si>
  <si>
    <t>Restaurant - Fast-Food</t>
  </si>
  <si>
    <t>Restaurant - Sit-Down</t>
  </si>
  <si>
    <t>Facility Types</t>
  </si>
  <si>
    <t>Retail - Multistory Large</t>
  </si>
  <si>
    <t>Retail - Single-Story Large</t>
  </si>
  <si>
    <t>Retail - Small</t>
  </si>
  <si>
    <t>Storage - Conditioned</t>
  </si>
  <si>
    <t>Warehouse - Refrigerated</t>
  </si>
  <si>
    <t>Erie</t>
  </si>
  <si>
    <t>ESF &amp; DSF Look Up</t>
  </si>
  <si>
    <t>Type</t>
  </si>
  <si>
    <t>Abrv</t>
  </si>
  <si>
    <t>None</t>
  </si>
  <si>
    <t>Constant Volume</t>
  </si>
  <si>
    <t>CV</t>
  </si>
  <si>
    <t>Air Foil/Backward Incline</t>
  </si>
  <si>
    <t>Air Foil/Backward Incline with Inlet Guide Vanes</t>
  </si>
  <si>
    <t>AFBI IGV</t>
  </si>
  <si>
    <t>Forward Curved</t>
  </si>
  <si>
    <t>FC</t>
  </si>
  <si>
    <t>Forward Curved with Inlet Guide Vanes</t>
  </si>
  <si>
    <t>FC IGV</t>
  </si>
  <si>
    <t xml:space="preserve">Program Years in Phase II </t>
  </si>
  <si>
    <t>Chilled Water Pump</t>
  </si>
  <si>
    <t xml:space="preserve">Heating Hot Water Pump </t>
  </si>
  <si>
    <t>Harrisburg</t>
  </si>
  <si>
    <t>Specialty Configuration Types</t>
  </si>
  <si>
    <t>U-Frame Motor</t>
  </si>
  <si>
    <t>Design C Motor</t>
  </si>
  <si>
    <t>Close-Coupled Pump Motor</t>
  </si>
  <si>
    <t>Footless Motor</t>
  </si>
  <si>
    <t>Vertical Solid Shaft Normal Thrust Motor</t>
  </si>
  <si>
    <t>8-Pole Motor (900 rpm)</t>
  </si>
  <si>
    <t>Poly-phase Motor with Voltage &lt; 600 Volts</t>
  </si>
  <si>
    <t>City</t>
  </si>
  <si>
    <t>Philadelphia</t>
  </si>
  <si>
    <t>Pittsburgh</t>
  </si>
  <si>
    <t>Scranton</t>
  </si>
  <si>
    <t>Williamsburg</t>
  </si>
  <si>
    <t>Installation Date</t>
  </si>
  <si>
    <t>CHW Pump</t>
  </si>
  <si>
    <t>Facility Type</t>
  </si>
  <si>
    <t>CT Fan</t>
  </si>
  <si>
    <t>HHW Pump</t>
  </si>
  <si>
    <t>Chiller 1 CW Pump</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</si>
</sst>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_(&quot;$&quot;* \(#,##0.00\);_(&quot;$&quot;* &quot;-&quot;??_);_(@_)"/>
    <numFmt numFmtId="43" formatCode="_(* #,##0.00_);_(* \(#,##0.00\);_(* &quot;-&quot;??_);_(@_)"/>
    <numFmt numFmtId="164" formatCode="0.000"/>
    <numFmt numFmtId="165" formatCode="0.0%"/>
    <numFmt numFmtId="166" formatCode="#,##0.0"/>
    <numFmt numFmtId="167" formatCode="#,##0.0_);\(#,##0.0\)"/>
    <numFmt numFmtId="168" formatCode="#,##0.000"/>
    <numFmt numFmtId="169" formatCode="0;\-0;;@"/>
    <numFmt numFmtId="170" formatCode="\ 0;\-0;;@"/>
  </numFmts>
  <fonts count="40" x14ac:knownFonts="1">
    <font>
      <sz val="11"/>
      <color theme="1"/>
      <name val="Calibri"/>
      <family val="2"/>
      <scheme val="minor"/>
    </font>
    <font>
      <sz val="11"/>
      <color indexed="8"/>
      <name val="Calibri"/>
      <family val="2"/>
    </font>
    <font>
      <sz val="10"/>
      <name val="Arial"/>
      <family val="2"/>
    </font>
    <font>
      <sz val="10"/>
      <name val="MS Sans Serif"/>
      <family val="2"/>
    </font>
    <font>
      <sz val="12"/>
      <name val="Bookman Old Style"/>
      <family val="1"/>
    </font>
    <font>
      <sz val="10"/>
      <name val="Arial"/>
      <family val="2"/>
    </font>
    <font>
      <sz val="11"/>
      <color indexed="8"/>
      <name val="Calibri"/>
      <family val="2"/>
    </font>
    <font>
      <sz val="18"/>
      <name val="Arial"/>
      <family val="2"/>
    </font>
    <font>
      <sz val="14"/>
      <name val="Arial"/>
      <family val="2"/>
    </font>
    <font>
      <sz val="12"/>
      <name val="Arial"/>
      <family val="2"/>
    </font>
    <font>
      <b/>
      <i/>
      <sz val="14"/>
      <name val="Arial"/>
      <family val="2"/>
    </font>
    <font>
      <b/>
      <sz val="16"/>
      <name val="Arial"/>
      <family val="2"/>
    </font>
    <font>
      <b/>
      <u/>
      <sz val="16"/>
      <name val="Arial"/>
      <family val="2"/>
    </font>
    <font>
      <b/>
      <sz val="14"/>
      <name val="Arial"/>
      <family val="2"/>
    </font>
    <font>
      <b/>
      <sz val="12"/>
      <name val="Arial"/>
      <family val="2"/>
    </font>
    <font>
      <i/>
      <sz val="14"/>
      <name val="Arial"/>
      <family val="2"/>
    </font>
    <font>
      <b/>
      <sz val="24"/>
      <name val="Arial"/>
      <family val="2"/>
    </font>
    <font>
      <i/>
      <sz val="12"/>
      <name val="Arial"/>
      <family val="2"/>
    </font>
    <font>
      <b/>
      <sz val="10"/>
      <name val="Arial"/>
      <family val="2"/>
    </font>
    <font>
      <b/>
      <sz val="10"/>
      <color indexed="81"/>
      <name val="Arial"/>
      <family val="2"/>
    </font>
    <font>
      <u/>
      <sz val="10"/>
      <color indexed="81"/>
      <name val="Arial"/>
      <family val="2"/>
    </font>
    <font>
      <sz val="10"/>
      <color indexed="81"/>
      <name val="Arial"/>
      <family val="2"/>
    </font>
    <font>
      <u/>
      <sz val="10"/>
      <color indexed="12"/>
      <name val="Arial"/>
      <family val="2"/>
    </font>
    <font>
      <b/>
      <u/>
      <sz val="10"/>
      <color indexed="12"/>
      <name val="Arial"/>
      <family val="2"/>
    </font>
    <font>
      <b/>
      <i/>
      <sz val="10"/>
      <name val="Arial"/>
      <family val="2"/>
    </font>
    <font>
      <b/>
      <u/>
      <sz val="10"/>
      <name val="Arial"/>
      <family val="2"/>
    </font>
    <font>
      <sz val="10"/>
      <name val="Arial"/>
      <family val="2"/>
    </font>
    <font>
      <sz val="10"/>
      <color indexed="81"/>
      <name val="Tahoma"/>
      <family val="2"/>
    </font>
    <font>
      <b/>
      <sz val="10"/>
      <color indexed="81"/>
      <name val="Tahoma"/>
      <family val="2"/>
    </font>
    <font>
      <sz val="9"/>
      <color indexed="81"/>
      <name val="Tahoma"/>
      <family val="2"/>
    </font>
    <font>
      <b/>
      <sz val="9"/>
      <color indexed="81"/>
      <name val="Tahoma"/>
      <family val="2"/>
    </font>
    <font>
      <sz val="11"/>
      <color theme="1"/>
      <name val="Calibri"/>
      <family val="2"/>
      <scheme val="minor"/>
    </font>
    <font>
      <u/>
      <sz val="11"/>
      <color theme="10"/>
      <name val="Calibri"/>
      <family val="2"/>
      <scheme val="minor"/>
    </font>
    <font>
      <sz val="11"/>
      <color theme="1"/>
      <name val="Arial"/>
      <family val="2"/>
    </font>
    <font>
      <sz val="10"/>
      <color theme="1"/>
      <name val="Arial"/>
      <family val="2"/>
    </font>
    <font>
      <b/>
      <sz val="10"/>
      <color theme="1"/>
      <name val="Arial"/>
      <family val="2"/>
    </font>
    <font>
      <b/>
      <sz val="10"/>
      <color rgb="FF000000"/>
      <name val="Arial"/>
      <family val="2"/>
    </font>
    <font>
      <sz val="10"/>
      <color rgb="FF000000"/>
      <name val="Arial"/>
      <family val="2"/>
    </font>
    <font>
      <b/>
      <u/>
      <sz val="10"/>
      <color theme="1"/>
      <name val="Arial"/>
      <family val="2"/>
    </font>
    <font>
      <sz val="10"/>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39997558519241921"/>
        <bgColor indexed="64"/>
      </patternFill>
    </fill>
    <fill>
      <patternFill patternType="solid">
        <fgColor theme="0" tint="-0.14999847407452621"/>
        <bgColor indexed="64"/>
      </patternFill>
    </fill>
  </fills>
  <borders count="49">
    <border>
      <left/>
      <right/>
      <top/>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89">
    <xf numFmtId="0" fontId="0" fillId="0" borderId="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2" fillId="0" borderId="0" applyNumberFormat="0" applyFill="0" applyBorder="0" applyAlignment="0" applyProtection="0"/>
    <xf numFmtId="0" fontId="3" fillId="0" borderId="0"/>
    <xf numFmtId="0" fontId="3" fillId="0" borderId="0"/>
    <xf numFmtId="0" fontId="2" fillId="0" borderId="0"/>
    <xf numFmtId="0" fontId="2" fillId="0" borderId="0"/>
    <xf numFmtId="0" fontId="5" fillId="0" borderId="0"/>
    <xf numFmtId="0" fontId="2" fillId="0" borderId="0"/>
    <xf numFmtId="0" fontId="31" fillId="0" borderId="0"/>
    <xf numFmtId="0" fontId="26" fillId="0" borderId="0"/>
    <xf numFmtId="0" fontId="2" fillId="0" borderId="0"/>
    <xf numFmtId="0" fontId="2" fillId="0" borderId="0"/>
    <xf numFmtId="0" fontId="4" fillId="0" borderId="0"/>
    <xf numFmtId="0" fontId="3" fillId="0" borderId="0"/>
    <xf numFmtId="0" fontId="2" fillId="0" borderId="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31" fillId="0" borderId="0" applyFont="0" applyFill="0" applyBorder="0" applyAlignment="0" applyProtection="0"/>
  </cellStyleXfs>
  <cellXfs count="314">
    <xf numFmtId="0" fontId="0" fillId="0" borderId="0" xfId="0"/>
    <xf numFmtId="0" fontId="16" fillId="2" borderId="0" xfId="62" applyFont="1" applyFill="1"/>
    <xf numFmtId="0" fontId="2" fillId="2" borderId="0" xfId="50" applyFont="1" applyFill="1"/>
    <xf numFmtId="0" fontId="7" fillId="2" borderId="0" xfId="62" applyFont="1" applyFill="1"/>
    <xf numFmtId="0" fontId="2" fillId="2" borderId="0" xfId="61" applyFont="1" applyFill="1"/>
    <xf numFmtId="2" fontId="8" fillId="2" borderId="0" xfId="61" applyNumberFormat="1" applyFont="1" applyFill="1" applyBorder="1" applyAlignment="1"/>
    <xf numFmtId="0" fontId="9" fillId="2" borderId="0" xfId="61" applyFont="1" applyFill="1"/>
    <xf numFmtId="0" fontId="9" fillId="2" borderId="0" xfId="62" applyFont="1" applyFill="1"/>
    <xf numFmtId="0" fontId="9" fillId="2" borderId="0" xfId="62" applyFont="1" applyFill="1" applyBorder="1"/>
    <xf numFmtId="0" fontId="9" fillId="2" borderId="0" xfId="62" applyFont="1" applyFill="1" applyBorder="1" applyAlignment="1">
      <alignment horizontal="right"/>
    </xf>
    <xf numFmtId="0" fontId="13" fillId="2" borderId="0" xfId="61" applyFont="1" applyFill="1" applyAlignment="1">
      <alignment horizontal="centerContinuous"/>
    </xf>
    <xf numFmtId="0" fontId="2" fillId="2" borderId="0" xfId="50" applyFont="1" applyFill="1" applyBorder="1"/>
    <xf numFmtId="0" fontId="2" fillId="2" borderId="1" xfId="50" applyFont="1" applyFill="1" applyBorder="1"/>
    <xf numFmtId="0" fontId="9" fillId="2" borderId="1" xfId="62" applyFont="1" applyFill="1" applyBorder="1" applyAlignment="1">
      <alignment horizontal="left"/>
    </xf>
    <xf numFmtId="0" fontId="2" fillId="2" borderId="0" xfId="61" applyFont="1" applyFill="1" applyBorder="1"/>
    <xf numFmtId="0" fontId="2" fillId="2" borderId="1" xfId="61" applyFont="1" applyFill="1" applyBorder="1"/>
    <xf numFmtId="0" fontId="10" fillId="2" borderId="1" xfId="62" applyFont="1" applyFill="1" applyBorder="1" applyAlignment="1">
      <alignment horizontal="left"/>
    </xf>
    <xf numFmtId="0" fontId="9" fillId="2" borderId="2" xfId="62" applyFont="1" applyFill="1" applyBorder="1" applyAlignment="1">
      <alignment horizontal="left"/>
    </xf>
    <xf numFmtId="0" fontId="2" fillId="2" borderId="2" xfId="61" applyFont="1" applyFill="1" applyBorder="1"/>
    <xf numFmtId="0" fontId="9" fillId="2" borderId="2" xfId="62" applyFont="1" applyFill="1" applyBorder="1"/>
    <xf numFmtId="0" fontId="13" fillId="2" borderId="0" xfId="61" applyFont="1" applyFill="1" applyBorder="1" applyAlignment="1">
      <alignment horizontal="left" vertical="center"/>
    </xf>
    <xf numFmtId="0" fontId="9" fillId="2" borderId="0" xfId="62" applyFont="1" applyFill="1" applyBorder="1" applyAlignment="1">
      <alignment horizontal="left" indent="1"/>
    </xf>
    <xf numFmtId="0" fontId="0" fillId="2" borderId="0" xfId="0" applyFill="1"/>
    <xf numFmtId="0" fontId="18" fillId="2" borderId="0" xfId="0" applyFont="1" applyFill="1" applyProtection="1"/>
    <xf numFmtId="0" fontId="2" fillId="2" borderId="0" xfId="0" applyFont="1" applyFill="1" applyAlignment="1" applyProtection="1">
      <alignment vertical="top" wrapText="1"/>
    </xf>
    <xf numFmtId="0" fontId="2" fillId="2" borderId="0" xfId="0" applyFont="1" applyFill="1" applyProtection="1"/>
    <xf numFmtId="0" fontId="9" fillId="3" borderId="3" xfId="61" applyFont="1" applyFill="1" applyBorder="1" applyAlignment="1" applyProtection="1">
      <alignment horizontal="center"/>
      <protection locked="0"/>
    </xf>
    <xf numFmtId="0" fontId="9" fillId="3" borderId="6" xfId="61" applyFont="1" applyFill="1" applyBorder="1" applyAlignment="1" applyProtection="1">
      <alignment horizontal="center"/>
      <protection locked="0"/>
    </xf>
    <xf numFmtId="0" fontId="9" fillId="2" borderId="1" xfId="50" applyFont="1" applyFill="1" applyBorder="1" applyAlignment="1">
      <alignment horizontal="left"/>
    </xf>
    <xf numFmtId="0" fontId="2" fillId="2" borderId="0" xfId="50" applyFont="1" applyFill="1" applyBorder="1" applyAlignment="1" applyProtection="1">
      <alignment horizontal="left" indent="1"/>
      <protection locked="0"/>
    </xf>
    <xf numFmtId="0" fontId="0" fillId="2" borderId="0" xfId="0" applyFill="1" applyProtection="1"/>
    <xf numFmtId="0" fontId="2" fillId="2" borderId="0" xfId="0" applyFont="1" applyFill="1" applyAlignment="1" applyProtection="1">
      <alignment horizontal="left" indent="1"/>
    </xf>
    <xf numFmtId="0" fontId="2" fillId="2" borderId="0" xfId="0" applyFont="1" applyFill="1" applyAlignment="1" applyProtection="1">
      <alignment horizontal="left" indent="2"/>
    </xf>
    <xf numFmtId="0" fontId="18" fillId="2" borderId="0" xfId="0" applyFont="1" applyFill="1" applyAlignment="1" applyProtection="1">
      <alignment horizontal="left" vertical="top" wrapText="1"/>
    </xf>
    <xf numFmtId="0" fontId="2" fillId="2" borderId="0" xfId="0" applyFont="1" applyFill="1" applyAlignment="1" applyProtection="1">
      <alignment horizontal="left" wrapText="1" indent="1"/>
    </xf>
    <xf numFmtId="0" fontId="2" fillId="2" borderId="0" xfId="0" applyFont="1" applyFill="1" applyAlignment="1" applyProtection="1">
      <alignment horizontal="left" wrapText="1" indent="1"/>
    </xf>
    <xf numFmtId="0" fontId="2" fillId="2" borderId="0" xfId="0" applyFont="1" applyFill="1" applyAlignment="1" applyProtection="1">
      <alignment horizontal="left" vertical="top" wrapText="1" indent="4"/>
    </xf>
    <xf numFmtId="0" fontId="18" fillId="2" borderId="9" xfId="0" applyFont="1" applyFill="1" applyBorder="1" applyProtection="1"/>
    <xf numFmtId="0" fontId="22" fillId="2" borderId="0" xfId="47" applyFill="1" applyAlignment="1" applyProtection="1">
      <alignment horizontal="left" indent="1"/>
    </xf>
    <xf numFmtId="0" fontId="18" fillId="2" borderId="9" xfId="0" applyFont="1" applyFill="1" applyBorder="1" applyAlignment="1" applyProtection="1">
      <alignment horizontal="center"/>
    </xf>
    <xf numFmtId="0" fontId="2" fillId="2" borderId="10" xfId="0" applyFont="1" applyFill="1" applyBorder="1" applyAlignment="1" applyProtection="1">
      <alignment horizontal="left" vertical="top" wrapText="1" indent="2"/>
    </xf>
    <xf numFmtId="0" fontId="2" fillId="2" borderId="10" xfId="0" applyFont="1" applyFill="1" applyBorder="1" applyAlignment="1" applyProtection="1">
      <alignment horizontal="left" wrapText="1" indent="2"/>
    </xf>
    <xf numFmtId="0" fontId="2" fillId="2" borderId="10" xfId="0" applyFont="1" applyFill="1" applyBorder="1" applyAlignment="1" applyProtection="1">
      <alignment vertical="top" wrapText="1"/>
    </xf>
    <xf numFmtId="0" fontId="25" fillId="2" borderId="0" xfId="0" applyFont="1" applyFill="1"/>
    <xf numFmtId="0" fontId="33" fillId="2" borderId="0" xfId="0" applyFont="1" applyFill="1"/>
    <xf numFmtId="0" fontId="34" fillId="2" borderId="0" xfId="0" applyFont="1" applyFill="1"/>
    <xf numFmtId="0" fontId="2" fillId="2" borderId="9" xfId="0" applyFont="1" applyFill="1" applyBorder="1" applyAlignment="1" applyProtection="1">
      <alignment vertical="top" wrapText="1"/>
    </xf>
    <xf numFmtId="164" fontId="9" fillId="4" borderId="5" xfId="61" applyNumberFormat="1" applyFont="1" applyFill="1" applyBorder="1" applyAlignment="1" applyProtection="1">
      <alignment horizontal="center"/>
    </xf>
    <xf numFmtId="2" fontId="9" fillId="4" borderId="11" xfId="61" applyNumberFormat="1" applyFont="1" applyFill="1" applyBorder="1" applyAlignment="1" applyProtection="1">
      <alignment horizontal="center"/>
    </xf>
    <xf numFmtId="166" fontId="9" fillId="4" borderId="12" xfId="50" applyNumberFormat="1" applyFont="1" applyFill="1" applyBorder="1" applyAlignment="1">
      <alignment horizontal="center"/>
    </xf>
    <xf numFmtId="3" fontId="9" fillId="4" borderId="13" xfId="50" applyNumberFormat="1" applyFont="1" applyFill="1" applyBorder="1" applyAlignment="1">
      <alignment horizontal="center"/>
    </xf>
    <xf numFmtId="0" fontId="34" fillId="2" borderId="0" xfId="0" applyFont="1" applyFill="1" applyAlignment="1">
      <alignment wrapText="1"/>
    </xf>
    <xf numFmtId="0" fontId="25" fillId="0" borderId="0" xfId="0" applyFont="1" applyFill="1"/>
    <xf numFmtId="0" fontId="34" fillId="0" borderId="0" xfId="0" applyFont="1" applyFill="1"/>
    <xf numFmtId="0" fontId="2" fillId="2" borderId="0" xfId="0" applyFont="1" applyFill="1" applyAlignment="1" applyProtection="1">
      <alignment vertical="top"/>
    </xf>
    <xf numFmtId="2" fontId="9" fillId="4" borderId="8" xfId="61" applyNumberFormat="1" applyFont="1" applyFill="1" applyBorder="1" applyAlignment="1" applyProtection="1">
      <alignment horizontal="center"/>
    </xf>
    <xf numFmtId="0" fontId="17" fillId="4" borderId="16" xfId="61" applyFont="1" applyFill="1" applyBorder="1" applyAlignment="1" applyProtection="1">
      <alignment horizontal="center"/>
    </xf>
    <xf numFmtId="0" fontId="17" fillId="4" borderId="17" xfId="50" applyFont="1" applyFill="1" applyBorder="1" applyAlignment="1" applyProtection="1">
      <alignment horizontal="center"/>
    </xf>
    <xf numFmtId="0" fontId="14" fillId="2" borderId="18" xfId="61" applyFont="1" applyFill="1" applyBorder="1" applyAlignment="1" applyProtection="1">
      <alignment horizontal="centerContinuous" vertical="center"/>
    </xf>
    <xf numFmtId="0" fontId="14" fillId="2" borderId="16" xfId="61" applyFont="1" applyFill="1" applyBorder="1" applyAlignment="1" applyProtection="1">
      <alignment horizontal="centerContinuous" vertical="center"/>
    </xf>
    <xf numFmtId="0" fontId="14" fillId="2" borderId="19" xfId="61" applyFont="1" applyFill="1" applyBorder="1" applyAlignment="1" applyProtection="1">
      <alignment horizontal="centerContinuous" vertical="center"/>
    </xf>
    <xf numFmtId="0" fontId="14" fillId="2" borderId="0" xfId="61" applyFont="1" applyFill="1" applyAlignment="1" applyProtection="1">
      <alignment horizontal="centerContinuous"/>
    </xf>
    <xf numFmtId="0" fontId="13" fillId="2" borderId="0" xfId="61" applyFont="1" applyFill="1" applyAlignment="1" applyProtection="1">
      <alignment horizontal="center"/>
    </xf>
    <xf numFmtId="0" fontId="13" fillId="2" borderId="0" xfId="61" applyFont="1" applyFill="1" applyAlignment="1" applyProtection="1">
      <alignment horizontal="centerContinuous"/>
    </xf>
    <xf numFmtId="0" fontId="12" fillId="2" borderId="0" xfId="61" applyFont="1" applyFill="1" applyAlignment="1" applyProtection="1">
      <alignment horizontal="left" vertical="center"/>
    </xf>
    <xf numFmtId="0" fontId="11" fillId="2" borderId="0" xfId="61" applyFont="1" applyFill="1" applyBorder="1" applyAlignment="1" applyProtection="1">
      <alignment horizontal="left" vertical="center"/>
    </xf>
    <xf numFmtId="0" fontId="13" fillId="2" borderId="0" xfId="61" applyFont="1" applyFill="1" applyBorder="1" applyAlignment="1" applyProtection="1">
      <alignment horizontal="left" vertical="center"/>
    </xf>
    <xf numFmtId="0" fontId="2" fillId="2" borderId="0" xfId="61" applyFont="1" applyFill="1" applyBorder="1" applyProtection="1"/>
    <xf numFmtId="0" fontId="2" fillId="2" borderId="0" xfId="50" applyFont="1" applyFill="1" applyBorder="1" applyProtection="1"/>
    <xf numFmtId="0" fontId="9" fillId="2" borderId="0" xfId="62" applyFont="1" applyFill="1" applyBorder="1" applyAlignment="1" applyProtection="1">
      <alignment horizontal="right"/>
    </xf>
    <xf numFmtId="0" fontId="9" fillId="2" borderId="2" xfId="62" applyFont="1" applyFill="1" applyBorder="1" applyProtection="1"/>
    <xf numFmtId="0" fontId="2" fillId="2" borderId="2" xfId="61" applyFont="1" applyFill="1" applyBorder="1" applyProtection="1"/>
    <xf numFmtId="0" fontId="9" fillId="2" borderId="1" xfId="50" applyFont="1" applyFill="1" applyBorder="1" applyAlignment="1" applyProtection="1">
      <alignment horizontal="left"/>
    </xf>
    <xf numFmtId="0" fontId="10" fillId="2" borderId="1" xfId="62" applyFont="1" applyFill="1" applyBorder="1" applyAlignment="1" applyProtection="1">
      <alignment horizontal="left"/>
    </xf>
    <xf numFmtId="0" fontId="2" fillId="2" borderId="1" xfId="61" applyFont="1" applyFill="1" applyBorder="1" applyProtection="1"/>
    <xf numFmtId="0" fontId="2" fillId="2" borderId="0" xfId="50" applyFont="1" applyFill="1" applyBorder="1" applyAlignment="1" applyProtection="1">
      <alignment horizontal="left" indent="1"/>
    </xf>
    <xf numFmtId="0" fontId="2" fillId="2" borderId="1" xfId="50" applyFont="1" applyFill="1" applyBorder="1" applyProtection="1"/>
    <xf numFmtId="2" fontId="8" fillId="2" borderId="0" xfId="61" applyNumberFormat="1" applyFont="1" applyFill="1" applyBorder="1" applyAlignment="1" applyProtection="1"/>
    <xf numFmtId="0" fontId="2" fillId="2" borderId="0" xfId="61" applyFont="1" applyFill="1" applyProtection="1"/>
    <xf numFmtId="0" fontId="9" fillId="2" borderId="0" xfId="61" applyFont="1" applyFill="1" applyProtection="1"/>
    <xf numFmtId="0" fontId="7" fillId="2" borderId="0" xfId="62" applyFont="1" applyFill="1" applyProtection="1"/>
    <xf numFmtId="0" fontId="2" fillId="2" borderId="0" xfId="50" applyFont="1" applyFill="1" applyProtection="1"/>
    <xf numFmtId="0" fontId="17" fillId="4" borderId="20" xfId="61" applyFont="1" applyFill="1" applyBorder="1" applyAlignment="1" applyProtection="1">
      <alignment horizontal="center"/>
    </xf>
    <xf numFmtId="1" fontId="17" fillId="4" borderId="20" xfId="61" applyNumberFormat="1" applyFont="1" applyFill="1" applyBorder="1" applyAlignment="1" applyProtection="1">
      <alignment horizontal="center"/>
    </xf>
    <xf numFmtId="2" fontId="17" fillId="4" borderId="20" xfId="61" applyNumberFormat="1" applyFont="1" applyFill="1" applyBorder="1" applyAlignment="1" applyProtection="1">
      <alignment horizontal="center"/>
    </xf>
    <xf numFmtId="2" fontId="17" fillId="4" borderId="21" xfId="61" applyNumberFormat="1" applyFont="1" applyFill="1" applyBorder="1" applyAlignment="1" applyProtection="1">
      <alignment horizontal="center"/>
    </xf>
    <xf numFmtId="2" fontId="17" fillId="4" borderId="12" xfId="61" applyNumberFormat="1" applyFont="1" applyFill="1" applyBorder="1" applyAlignment="1" applyProtection="1">
      <alignment horizontal="center"/>
    </xf>
    <xf numFmtId="0" fontId="17" fillId="4" borderId="17" xfId="61" applyFont="1" applyFill="1" applyBorder="1" applyAlignment="1" applyProtection="1">
      <alignment horizontal="center"/>
    </xf>
    <xf numFmtId="3" fontId="17" fillId="4" borderId="20" xfId="61" applyNumberFormat="1" applyFont="1" applyFill="1" applyBorder="1" applyAlignment="1" applyProtection="1">
      <alignment horizontal="center"/>
    </xf>
    <xf numFmtId="165" fontId="17" fillId="4" borderId="12" xfId="69" applyNumberFormat="1" applyFont="1" applyFill="1" applyBorder="1" applyAlignment="1" applyProtection="1">
      <alignment horizontal="center"/>
    </xf>
    <xf numFmtId="3" fontId="9" fillId="4" borderId="7" xfId="61" applyNumberFormat="1" applyFont="1" applyFill="1" applyBorder="1" applyAlignment="1" applyProtection="1">
      <alignment horizontal="center"/>
    </xf>
    <xf numFmtId="3" fontId="17" fillId="4" borderId="12" xfId="61" applyNumberFormat="1" applyFont="1" applyFill="1" applyBorder="1" applyAlignment="1" applyProtection="1">
      <alignment horizontal="center"/>
    </xf>
    <xf numFmtId="167" fontId="17" fillId="4" borderId="17" xfId="7" applyNumberFormat="1" applyFont="1" applyFill="1" applyBorder="1" applyAlignment="1" applyProtection="1">
      <alignment horizontal="center"/>
    </xf>
    <xf numFmtId="37" fontId="17" fillId="4" borderId="12" xfId="7" applyNumberFormat="1" applyFont="1" applyFill="1" applyBorder="1" applyAlignment="1" applyProtection="1">
      <alignment horizontal="center"/>
    </xf>
    <xf numFmtId="0" fontId="18" fillId="4" borderId="5" xfId="50" applyFont="1" applyFill="1" applyBorder="1" applyProtection="1"/>
    <xf numFmtId="0" fontId="35" fillId="4" borderId="5" xfId="0" applyFont="1" applyFill="1" applyBorder="1" applyAlignment="1" applyProtection="1">
      <alignment horizontal="center" wrapText="1"/>
    </xf>
    <xf numFmtId="0" fontId="36" fillId="4" borderId="5" xfId="0" applyFont="1" applyFill="1" applyBorder="1" applyAlignment="1" applyProtection="1">
      <alignment horizontal="center" wrapText="1"/>
    </xf>
    <xf numFmtId="0" fontId="17" fillId="4" borderId="22" xfId="50" applyFont="1" applyFill="1" applyBorder="1" applyAlignment="1" applyProtection="1">
      <alignment horizontal="center"/>
    </xf>
    <xf numFmtId="0" fontId="17" fillId="4" borderId="10" xfId="61" applyFont="1" applyFill="1" applyBorder="1" applyAlignment="1" applyProtection="1">
      <alignment horizontal="center"/>
    </xf>
    <xf numFmtId="0" fontId="17" fillId="4" borderId="4" xfId="61" applyFont="1" applyFill="1" applyBorder="1" applyAlignment="1" applyProtection="1">
      <alignment horizontal="center"/>
    </xf>
    <xf numFmtId="1" fontId="17" fillId="4" borderId="4" xfId="61" applyNumberFormat="1" applyFont="1" applyFill="1" applyBorder="1" applyAlignment="1" applyProtection="1">
      <alignment horizontal="center"/>
    </xf>
    <xf numFmtId="2" fontId="17" fillId="4" borderId="4" xfId="61" applyNumberFormat="1" applyFont="1" applyFill="1" applyBorder="1" applyAlignment="1" applyProtection="1">
      <alignment horizontal="center"/>
    </xf>
    <xf numFmtId="2" fontId="17" fillId="4" borderId="23" xfId="61" applyNumberFormat="1" applyFont="1" applyFill="1" applyBorder="1" applyAlignment="1" applyProtection="1">
      <alignment horizontal="center"/>
    </xf>
    <xf numFmtId="2" fontId="17" fillId="4" borderId="24" xfId="61" applyNumberFormat="1" applyFont="1" applyFill="1" applyBorder="1" applyAlignment="1" applyProtection="1">
      <alignment horizontal="center"/>
    </xf>
    <xf numFmtId="0" fontId="17" fillId="4" borderId="22" xfId="61" applyFont="1" applyFill="1" applyBorder="1" applyAlignment="1" applyProtection="1">
      <alignment horizontal="center"/>
    </xf>
    <xf numFmtId="3" fontId="17" fillId="4" borderId="4" xfId="61" applyNumberFormat="1" applyFont="1" applyFill="1" applyBorder="1" applyAlignment="1" applyProtection="1">
      <alignment horizontal="center"/>
    </xf>
    <xf numFmtId="165" fontId="17" fillId="4" borderId="24" xfId="69" applyNumberFormat="1" applyFont="1" applyFill="1" applyBorder="1" applyAlignment="1" applyProtection="1">
      <alignment horizontal="center"/>
    </xf>
    <xf numFmtId="166" fontId="17" fillId="4" borderId="22" xfId="61" applyNumberFormat="1" applyFont="1" applyFill="1" applyBorder="1" applyAlignment="1" applyProtection="1">
      <alignment horizontal="center"/>
    </xf>
    <xf numFmtId="166" fontId="17" fillId="4" borderId="25" xfId="61" applyNumberFormat="1" applyFont="1" applyFill="1" applyBorder="1" applyAlignment="1" applyProtection="1">
      <alignment horizontal="center"/>
    </xf>
    <xf numFmtId="3" fontId="17" fillId="4" borderId="25" xfId="61" applyNumberFormat="1" applyFont="1" applyFill="1" applyBorder="1" applyAlignment="1" applyProtection="1">
      <alignment horizontal="center"/>
    </xf>
    <xf numFmtId="167" fontId="17" fillId="4" borderId="22" xfId="7" applyNumberFormat="1" applyFont="1" applyFill="1" applyBorder="1" applyAlignment="1" applyProtection="1">
      <alignment horizontal="center"/>
    </xf>
    <xf numFmtId="37" fontId="17" fillId="4" borderId="24" xfId="7" applyNumberFormat="1" applyFont="1" applyFill="1" applyBorder="1" applyAlignment="1" applyProtection="1">
      <alignment horizontal="center"/>
    </xf>
    <xf numFmtId="0" fontId="2" fillId="4" borderId="5" xfId="50" applyFont="1" applyFill="1" applyBorder="1" applyProtection="1"/>
    <xf numFmtId="0" fontId="37" fillId="4" borderId="5" xfId="0" applyFont="1" applyFill="1" applyBorder="1" applyAlignment="1" applyProtection="1">
      <alignment horizontal="center" wrapText="1"/>
    </xf>
    <xf numFmtId="0" fontId="9" fillId="4" borderId="6" xfId="50" applyFont="1" applyFill="1" applyBorder="1" applyAlignment="1" applyProtection="1">
      <alignment horizontal="center"/>
    </xf>
    <xf numFmtId="167" fontId="9" fillId="4" borderId="6" xfId="7" applyNumberFormat="1" applyFont="1" applyFill="1" applyBorder="1" applyAlignment="1" applyProtection="1">
      <alignment horizontal="center"/>
    </xf>
    <xf numFmtId="37" fontId="9" fillId="4" borderId="11" xfId="7" applyNumberFormat="1" applyFont="1" applyFill="1" applyBorder="1" applyAlignment="1" applyProtection="1">
      <alignment horizontal="center"/>
    </xf>
    <xf numFmtId="0" fontId="2" fillId="2" borderId="26" xfId="50" applyFont="1" applyFill="1" applyBorder="1" applyProtection="1"/>
    <xf numFmtId="0" fontId="8" fillId="2" borderId="26" xfId="61" quotePrefix="1" applyFont="1" applyFill="1" applyBorder="1" applyAlignment="1" applyProtection="1">
      <alignment horizontal="right"/>
    </xf>
    <xf numFmtId="0" fontId="8" fillId="2" borderId="26" xfId="61" quotePrefix="1" applyFont="1" applyFill="1" applyBorder="1" applyAlignment="1" applyProtection="1">
      <alignment horizontal="left"/>
    </xf>
    <xf numFmtId="0" fontId="8" fillId="2" borderId="26" xfId="61" applyFont="1" applyFill="1" applyBorder="1" applyAlignment="1" applyProtection="1"/>
    <xf numFmtId="0" fontId="8" fillId="2" borderId="27" xfId="61" applyFont="1" applyFill="1" applyBorder="1" applyAlignment="1" applyProtection="1"/>
    <xf numFmtId="167" fontId="9" fillId="4" borderId="28" xfId="7" applyNumberFormat="1" applyFont="1" applyFill="1" applyBorder="1" applyAlignment="1" applyProtection="1">
      <alignment horizontal="center"/>
    </xf>
    <xf numFmtId="37" fontId="9" fillId="4" borderId="29" xfId="7" applyNumberFormat="1" applyFont="1" applyFill="1" applyBorder="1" applyAlignment="1" applyProtection="1">
      <alignment horizontal="center"/>
    </xf>
    <xf numFmtId="0" fontId="0" fillId="4" borderId="5" xfId="0" applyFill="1" applyBorder="1" applyAlignment="1" applyProtection="1">
      <alignment vertical="center" wrapText="1"/>
    </xf>
    <xf numFmtId="0" fontId="17" fillId="4" borderId="30" xfId="61" applyFont="1" applyFill="1" applyBorder="1" applyAlignment="1" applyProtection="1">
      <alignment horizontal="center"/>
    </xf>
    <xf numFmtId="166" fontId="9" fillId="4" borderId="22" xfId="61" applyNumberFormat="1" applyFont="1" applyFill="1" applyBorder="1" applyAlignment="1" applyProtection="1">
      <alignment horizontal="center"/>
    </xf>
    <xf numFmtId="167" fontId="17" fillId="4" borderId="30" xfId="7" applyNumberFormat="1" applyFont="1" applyFill="1" applyBorder="1" applyAlignment="1" applyProtection="1">
      <alignment horizontal="center"/>
    </xf>
    <xf numFmtId="0" fontId="17" fillId="4" borderId="25" xfId="61" applyFont="1" applyFill="1" applyBorder="1" applyAlignment="1" applyProtection="1">
      <alignment horizontal="center"/>
    </xf>
    <xf numFmtId="3" fontId="17" fillId="4" borderId="24" xfId="61" applyNumberFormat="1" applyFont="1" applyFill="1" applyBorder="1" applyAlignment="1" applyProtection="1">
      <alignment horizontal="center"/>
    </xf>
    <xf numFmtId="167" fontId="17" fillId="4" borderId="25" xfId="7" applyNumberFormat="1" applyFont="1" applyFill="1" applyBorder="1" applyAlignment="1" applyProtection="1">
      <alignment horizontal="center"/>
    </xf>
    <xf numFmtId="166" fontId="9" fillId="4" borderId="12" xfId="50" applyNumberFormat="1" applyFont="1" applyFill="1" applyBorder="1" applyAlignment="1" applyProtection="1">
      <alignment horizontal="center"/>
    </xf>
    <xf numFmtId="3" fontId="9" fillId="4" borderId="13" xfId="50" applyNumberFormat="1" applyFont="1" applyFill="1" applyBorder="1" applyAlignment="1" applyProtection="1">
      <alignment horizontal="center"/>
    </xf>
    <xf numFmtId="0" fontId="18" fillId="4" borderId="5" xfId="51" applyFont="1" applyFill="1" applyBorder="1" applyProtection="1"/>
    <xf numFmtId="0" fontId="2" fillId="4" borderId="5" xfId="52" applyFont="1" applyFill="1" applyBorder="1" applyAlignment="1" applyProtection="1">
      <alignment horizontal="left" wrapText="1"/>
    </xf>
    <xf numFmtId="0" fontId="18" fillId="4" borderId="5" xfId="52" applyFont="1" applyFill="1" applyBorder="1" applyAlignment="1" applyProtection="1">
      <alignment horizontal="center" wrapText="1"/>
    </xf>
    <xf numFmtId="0" fontId="18" fillId="4" borderId="5" xfId="52" applyFont="1" applyFill="1" applyBorder="1" applyAlignment="1" applyProtection="1"/>
    <xf numFmtId="0" fontId="16" fillId="2" borderId="0" xfId="62" applyFont="1" applyFill="1" applyProtection="1"/>
    <xf numFmtId="0" fontId="9" fillId="2" borderId="0" xfId="62" applyFont="1" applyFill="1" applyProtection="1"/>
    <xf numFmtId="0" fontId="9" fillId="2" borderId="0" xfId="62" applyFont="1" applyFill="1" applyBorder="1" applyProtection="1"/>
    <xf numFmtId="0" fontId="2" fillId="2" borderId="0" xfId="52" applyFont="1" applyFill="1" applyProtection="1"/>
    <xf numFmtId="0" fontId="18" fillId="2" borderId="0" xfId="52" applyFont="1" applyFill="1" applyProtection="1"/>
    <xf numFmtId="0" fontId="2" fillId="2" borderId="0" xfId="52" applyFill="1" applyProtection="1"/>
    <xf numFmtId="0" fontId="2" fillId="2" borderId="0" xfId="52" applyFont="1" applyFill="1" applyAlignment="1" applyProtection="1">
      <alignment wrapText="1"/>
    </xf>
    <xf numFmtId="0" fontId="9" fillId="2" borderId="1" xfId="60" applyFont="1" applyFill="1" applyBorder="1" applyAlignment="1" applyProtection="1">
      <alignment horizontal="left"/>
      <protection hidden="1"/>
    </xf>
    <xf numFmtId="0" fontId="9" fillId="2" borderId="2" xfId="62" applyFont="1" applyFill="1" applyBorder="1" applyAlignment="1" applyProtection="1">
      <alignment horizontal="left"/>
    </xf>
    <xf numFmtId="0" fontId="9" fillId="2" borderId="1" xfId="62" applyFont="1" applyFill="1" applyBorder="1" applyAlignment="1" applyProtection="1">
      <alignment horizontal="left"/>
    </xf>
    <xf numFmtId="49" fontId="34" fillId="4" borderId="5" xfId="0" applyNumberFormat="1" applyFont="1" applyFill="1" applyBorder="1" applyAlignment="1" applyProtection="1">
      <alignment horizontal="center" wrapText="1"/>
    </xf>
    <xf numFmtId="49" fontId="37" fillId="4" borderId="5" xfId="0" applyNumberFormat="1" applyFont="1" applyFill="1" applyBorder="1" applyAlignment="1" applyProtection="1">
      <alignment horizontal="center" wrapText="1"/>
    </xf>
    <xf numFmtId="49" fontId="2" fillId="4" borderId="5" xfId="50" applyNumberFormat="1" applyFont="1" applyFill="1" applyBorder="1" applyAlignment="1" applyProtection="1">
      <alignment horizontal="center"/>
    </xf>
    <xf numFmtId="10" fontId="2" fillId="2" borderId="0" xfId="63" applyNumberFormat="1" applyFont="1" applyFill="1" applyProtection="1"/>
    <xf numFmtId="0" fontId="18" fillId="2" borderId="0" xfId="52" applyFont="1" applyFill="1" applyAlignment="1" applyProtection="1">
      <alignment wrapText="1"/>
    </xf>
    <xf numFmtId="0" fontId="34" fillId="2" borderId="0" xfId="0" applyFont="1" applyFill="1" applyBorder="1" applyAlignment="1">
      <alignment horizontal="left" vertical="center" wrapText="1"/>
    </xf>
    <xf numFmtId="0" fontId="0" fillId="2" borderId="0" xfId="0" applyFont="1" applyFill="1"/>
    <xf numFmtId="0" fontId="0" fillId="0" borderId="0" xfId="0"/>
    <xf numFmtId="0" fontId="0" fillId="2" borderId="0" xfId="0" applyFill="1"/>
    <xf numFmtId="0" fontId="23" fillId="2" borderId="0" xfId="47" applyFont="1" applyFill="1" applyAlignment="1" applyProtection="1">
      <alignment horizontal="left" indent="1"/>
    </xf>
    <xf numFmtId="0" fontId="13" fillId="2" borderId="0" xfId="0" applyFont="1" applyFill="1" applyBorder="1" applyAlignment="1" applyProtection="1">
      <alignment horizontal="left" vertical="center"/>
    </xf>
    <xf numFmtId="0" fontId="2" fillId="2" borderId="5" xfId="0" applyFont="1" applyFill="1" applyBorder="1" applyAlignment="1">
      <alignment vertical="center" wrapText="1"/>
    </xf>
    <xf numFmtId="0" fontId="2" fillId="2" borderId="0"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0" fillId="2" borderId="0" xfId="0" applyFill="1" applyBorder="1"/>
    <xf numFmtId="0" fontId="24" fillId="2" borderId="10" xfId="0" applyFont="1" applyFill="1" applyBorder="1" applyAlignment="1">
      <alignment horizontal="left" vertical="center"/>
    </xf>
    <xf numFmtId="0" fontId="2" fillId="2" borderId="14"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2" fillId="2" borderId="0" xfId="0" applyFont="1" applyFill="1"/>
    <xf numFmtId="0" fontId="2" fillId="5" borderId="5" xfId="0" applyFont="1" applyFill="1" applyBorder="1" applyAlignment="1">
      <alignment horizontal="left" vertical="center" wrapText="1"/>
    </xf>
    <xf numFmtId="0" fontId="18" fillId="5" borderId="5" xfId="0" applyFont="1" applyFill="1" applyBorder="1" applyAlignment="1">
      <alignment vertical="center" wrapText="1"/>
    </xf>
    <xf numFmtId="0" fontId="34" fillId="2" borderId="0" xfId="0" applyFont="1" applyFill="1" applyAlignment="1">
      <alignment horizontal="right"/>
    </xf>
    <xf numFmtId="0" fontId="34" fillId="2" borderId="0" xfId="0" applyFont="1" applyFill="1" applyAlignment="1">
      <alignment vertical="top" wrapText="1"/>
    </xf>
    <xf numFmtId="0" fontId="9" fillId="2" borderId="0" xfId="62" applyFont="1" applyFill="1" applyBorder="1" applyAlignment="1" applyProtection="1">
      <alignment horizontal="left" indent="1"/>
    </xf>
    <xf numFmtId="0" fontId="14" fillId="2" borderId="31" xfId="61" applyFont="1" applyFill="1" applyBorder="1" applyAlignment="1" applyProtection="1">
      <alignment horizontal="centerContinuous"/>
    </xf>
    <xf numFmtId="0" fontId="14" fillId="2" borderId="2" xfId="61" applyFont="1" applyFill="1" applyBorder="1" applyAlignment="1" applyProtection="1">
      <alignment horizontal="centerContinuous"/>
    </xf>
    <xf numFmtId="0" fontId="14" fillId="2" borderId="32" xfId="61" applyFont="1" applyFill="1" applyBorder="1" applyAlignment="1" applyProtection="1">
      <alignment horizontal="centerContinuous"/>
    </xf>
    <xf numFmtId="168" fontId="17" fillId="4" borderId="20" xfId="61" applyNumberFormat="1" applyFont="1" applyFill="1" applyBorder="1" applyAlignment="1" applyProtection="1">
      <alignment horizontal="center"/>
    </xf>
    <xf numFmtId="168" fontId="17" fillId="4" borderId="12" xfId="61" applyNumberFormat="1" applyFont="1" applyFill="1" applyBorder="1" applyAlignment="1" applyProtection="1">
      <alignment horizontal="center"/>
    </xf>
    <xf numFmtId="0" fontId="17" fillId="4" borderId="5" xfId="61" applyFont="1" applyFill="1" applyBorder="1" applyAlignment="1" applyProtection="1">
      <alignment horizontal="center"/>
    </xf>
    <xf numFmtId="0" fontId="37" fillId="4" borderId="5" xfId="0" applyFont="1" applyFill="1" applyBorder="1" applyAlignment="1" applyProtection="1">
      <alignment horizontal="left"/>
    </xf>
    <xf numFmtId="0" fontId="37" fillId="4" borderId="5" xfId="0" applyFont="1" applyFill="1" applyBorder="1" applyAlignment="1" applyProtection="1">
      <alignment horizontal="left" wrapText="1"/>
    </xf>
    <xf numFmtId="0" fontId="38" fillId="0" borderId="0" xfId="0" applyFont="1" applyFill="1"/>
    <xf numFmtId="0" fontId="2" fillId="2" borderId="1" xfId="62" applyFont="1" applyFill="1" applyBorder="1" applyAlignment="1">
      <alignment horizontal="left"/>
    </xf>
    <xf numFmtId="0" fontId="2" fillId="2" borderId="1" xfId="50" applyFont="1" applyFill="1" applyBorder="1" applyAlignment="1">
      <alignment horizontal="left"/>
    </xf>
    <xf numFmtId="0" fontId="2" fillId="2" borderId="1" xfId="60" applyFont="1" applyFill="1" applyBorder="1" applyAlignment="1" applyProtection="1">
      <alignment horizontal="left"/>
      <protection hidden="1"/>
    </xf>
    <xf numFmtId="0" fontId="2" fillId="2" borderId="2" xfId="62" applyFont="1" applyFill="1" applyBorder="1" applyAlignment="1">
      <alignment horizontal="left"/>
    </xf>
    <xf numFmtId="0" fontId="2" fillId="2" borderId="2" xfId="62" applyFont="1" applyFill="1" applyBorder="1" applyAlignment="1" applyProtection="1">
      <alignment horizontal="left"/>
    </xf>
    <xf numFmtId="0" fontId="14" fillId="2" borderId="19" xfId="61" applyFont="1" applyFill="1" applyBorder="1" applyAlignment="1" applyProtection="1">
      <alignment horizontal="center" vertical="center"/>
    </xf>
    <xf numFmtId="0" fontId="14" fillId="2" borderId="16" xfId="61" applyFont="1" applyFill="1" applyBorder="1" applyAlignment="1" applyProtection="1">
      <alignment horizontal="center" vertical="center"/>
    </xf>
    <xf numFmtId="0" fontId="14" fillId="2" borderId="18" xfId="61" applyFont="1" applyFill="1" applyBorder="1" applyAlignment="1" applyProtection="1">
      <alignment horizontal="center" vertical="center"/>
    </xf>
    <xf numFmtId="0" fontId="39" fillId="0" borderId="0" xfId="0" applyFont="1" applyAlignment="1">
      <alignment vertical="center" wrapText="1"/>
    </xf>
    <xf numFmtId="0" fontId="2" fillId="2" borderId="0" xfId="50" applyFont="1" applyFill="1" applyAlignment="1" applyProtection="1">
      <alignment horizontal="center"/>
    </xf>
    <xf numFmtId="0" fontId="18" fillId="4" borderId="5" xfId="50" applyFont="1" applyFill="1" applyBorder="1" applyAlignment="1" applyProtection="1">
      <alignment horizontal="center"/>
    </xf>
    <xf numFmtId="1" fontId="2" fillId="4" borderId="5" xfId="50" applyNumberFormat="1" applyFont="1" applyFill="1" applyBorder="1" applyAlignment="1" applyProtection="1">
      <alignment horizontal="center"/>
    </xf>
    <xf numFmtId="0" fontId="0" fillId="0" borderId="0" xfId="0" applyAlignment="1">
      <alignment horizontal="center"/>
    </xf>
    <xf numFmtId="2" fontId="2" fillId="4" borderId="5" xfId="50" applyNumberFormat="1" applyFont="1" applyFill="1" applyBorder="1" applyAlignment="1" applyProtection="1">
      <alignment horizontal="center"/>
    </xf>
    <xf numFmtId="14" fontId="2" fillId="4" borderId="5" xfId="51" applyNumberFormat="1" applyFont="1" applyFill="1" applyBorder="1" applyAlignment="1" applyProtection="1">
      <alignment horizontal="left"/>
    </xf>
    <xf numFmtId="3" fontId="17" fillId="4" borderId="8" xfId="61" applyNumberFormat="1" applyFont="1" applyFill="1" applyBorder="1" applyAlignment="1" applyProtection="1">
      <alignment horizontal="center"/>
    </xf>
    <xf numFmtId="3" fontId="17" fillId="4" borderId="42" xfId="61" applyNumberFormat="1" applyFont="1" applyFill="1" applyBorder="1" applyAlignment="1" applyProtection="1">
      <alignment horizontal="center"/>
    </xf>
    <xf numFmtId="3" fontId="17" fillId="4" borderId="5" xfId="61" applyNumberFormat="1" applyFont="1" applyFill="1" applyBorder="1" applyAlignment="1" applyProtection="1">
      <alignment horizontal="center"/>
    </xf>
    <xf numFmtId="3" fontId="9" fillId="4" borderId="8" xfId="61" applyNumberFormat="1" applyFont="1" applyFill="1" applyBorder="1" applyAlignment="1" applyProtection="1">
      <alignment horizontal="center"/>
    </xf>
    <xf numFmtId="0" fontId="14" fillId="2" borderId="2" xfId="61" applyFont="1" applyFill="1" applyBorder="1" applyAlignment="1" applyProtection="1">
      <alignment horizontal="center" vertical="center" wrapText="1"/>
    </xf>
    <xf numFmtId="0" fontId="14" fillId="2" borderId="2" xfId="61" applyFont="1" applyFill="1" applyBorder="1" applyAlignment="1" applyProtection="1">
      <alignment horizontal="centerContinuous" vertical="center"/>
    </xf>
    <xf numFmtId="0" fontId="2" fillId="2" borderId="0" xfId="0" applyFont="1" applyFill="1" applyAlignment="1">
      <alignment horizontal="right"/>
    </xf>
    <xf numFmtId="0" fontId="2" fillId="2" borderId="0" xfId="0" applyFont="1" applyFill="1" applyAlignment="1" applyProtection="1">
      <alignment horizontal="left" vertical="top"/>
    </xf>
    <xf numFmtId="165" fontId="2" fillId="4" borderId="5" xfId="52" applyNumberFormat="1" applyFont="1" applyFill="1" applyBorder="1" applyAlignment="1" applyProtection="1">
      <alignment horizontal="center"/>
    </xf>
    <xf numFmtId="165" fontId="34" fillId="4" borderId="5" xfId="0" applyNumberFormat="1" applyFont="1" applyFill="1" applyBorder="1" applyAlignment="1" applyProtection="1">
      <alignment horizontal="center" wrapText="1"/>
    </xf>
    <xf numFmtId="165" fontId="37" fillId="4" borderId="5" xfId="63" applyNumberFormat="1" applyFont="1" applyFill="1" applyBorder="1" applyAlignment="1" applyProtection="1">
      <alignment horizontal="center" wrapText="1"/>
    </xf>
    <xf numFmtId="165" fontId="9" fillId="4" borderId="11" xfId="69" applyNumberFormat="1" applyFont="1" applyFill="1" applyBorder="1" applyAlignment="1" applyProtection="1">
      <alignment horizontal="center"/>
    </xf>
    <xf numFmtId="0" fontId="2" fillId="4" borderId="5" xfId="51" applyFont="1" applyFill="1" applyBorder="1" applyProtection="1"/>
    <xf numFmtId="0" fontId="18" fillId="2" borderId="14" xfId="0" applyFont="1" applyFill="1" applyBorder="1" applyAlignment="1">
      <alignment horizontal="left" vertical="center" wrapText="1"/>
    </xf>
    <xf numFmtId="166" fontId="9" fillId="4" borderId="6" xfId="61" applyNumberFormat="1" applyFont="1" applyFill="1" applyBorder="1" applyAlignment="1" applyProtection="1">
      <alignment horizontal="center"/>
    </xf>
    <xf numFmtId="166" fontId="9" fillId="4" borderId="7" xfId="61" applyNumberFormat="1" applyFont="1" applyFill="1" applyBorder="1" applyAlignment="1" applyProtection="1">
      <alignment horizontal="center"/>
    </xf>
    <xf numFmtId="3" fontId="17" fillId="4" borderId="11" xfId="61" applyNumberFormat="1" applyFont="1" applyFill="1" applyBorder="1" applyAlignment="1" applyProtection="1">
      <alignment horizontal="center"/>
    </xf>
    <xf numFmtId="2" fontId="9" fillId="3" borderId="8" xfId="61" applyNumberFormat="1" applyFont="1" applyFill="1" applyBorder="1" applyAlignment="1" applyProtection="1">
      <alignment horizontal="center"/>
      <protection locked="0"/>
    </xf>
    <xf numFmtId="0" fontId="17" fillId="3" borderId="4" xfId="61" applyFont="1" applyFill="1" applyBorder="1" applyAlignment="1" applyProtection="1">
      <alignment horizontal="center"/>
      <protection locked="0"/>
    </xf>
    <xf numFmtId="2" fontId="9" fillId="3" borderId="5" xfId="61" applyNumberFormat="1" applyFont="1" applyFill="1" applyBorder="1" applyAlignment="1" applyProtection="1">
      <alignment horizontal="center"/>
      <protection locked="0"/>
    </xf>
    <xf numFmtId="1" fontId="9" fillId="3" borderId="5" xfId="61" applyNumberFormat="1" applyFont="1" applyFill="1" applyBorder="1" applyAlignment="1" applyProtection="1">
      <alignment horizontal="center"/>
      <protection locked="0"/>
    </xf>
    <xf numFmtId="0" fontId="2" fillId="3" borderId="5" xfId="52" applyFont="1" applyFill="1" applyBorder="1" applyAlignment="1" applyProtection="1">
      <alignment horizontal="center" wrapText="1"/>
      <protection locked="0"/>
    </xf>
    <xf numFmtId="10" fontId="2" fillId="3" borderId="5" xfId="52" applyNumberFormat="1" applyFont="1" applyFill="1" applyBorder="1" applyAlignment="1" applyProtection="1">
      <alignment horizontal="center" wrapText="1"/>
      <protection locked="0"/>
    </xf>
    <xf numFmtId="0" fontId="9" fillId="3" borderId="5" xfId="61" applyFont="1" applyFill="1" applyBorder="1" applyAlignment="1" applyProtection="1">
      <alignment horizontal="center"/>
      <protection locked="0"/>
    </xf>
    <xf numFmtId="3" fontId="9" fillId="3" borderId="5" xfId="61" applyNumberFormat="1" applyFont="1" applyFill="1" applyBorder="1" applyAlignment="1" applyProtection="1">
      <alignment horizontal="center"/>
      <protection locked="0"/>
    </xf>
    <xf numFmtId="0" fontId="9" fillId="3" borderId="7" xfId="61" applyFont="1" applyFill="1" applyBorder="1" applyAlignment="1" applyProtection="1">
      <alignment horizontal="center"/>
      <protection locked="0"/>
    </xf>
    <xf numFmtId="165" fontId="9" fillId="3" borderId="11" xfId="69" applyNumberFormat="1" applyFont="1" applyFill="1" applyBorder="1" applyAlignment="1" applyProtection="1">
      <alignment horizontal="center"/>
      <protection locked="0"/>
    </xf>
    <xf numFmtId="49" fontId="9" fillId="3" borderId="5" xfId="61" applyNumberFormat="1" applyFont="1" applyFill="1" applyBorder="1" applyAlignment="1" applyProtection="1">
      <alignment horizontal="center"/>
      <protection locked="0"/>
    </xf>
    <xf numFmtId="0" fontId="2" fillId="2" borderId="0" xfId="0" applyFont="1" applyFill="1" applyAlignment="1" applyProtection="1">
      <alignment horizontal="left" wrapText="1" indent="2"/>
    </xf>
    <xf numFmtId="0" fontId="2" fillId="2" borderId="0" xfId="0" applyFont="1" applyFill="1" applyAlignment="1" applyProtection="1">
      <alignment horizontal="left" vertical="top" wrapText="1" indent="1"/>
    </xf>
    <xf numFmtId="0" fontId="2" fillId="2" borderId="0" xfId="0" applyFont="1" applyFill="1" applyAlignment="1" applyProtection="1">
      <alignment horizontal="left" vertical="top" wrapText="1" indent="2"/>
    </xf>
    <xf numFmtId="0" fontId="0" fillId="0" borderId="0" xfId="0" applyAlignment="1">
      <alignment horizontal="left" wrapText="1" indent="2"/>
    </xf>
    <xf numFmtId="0" fontId="13" fillId="2" borderId="0" xfId="0" applyFont="1" applyFill="1" applyAlignment="1" applyProtection="1">
      <alignment horizontal="center"/>
    </xf>
    <xf numFmtId="0" fontId="14" fillId="2" borderId="0" xfId="0" applyFont="1" applyFill="1" applyAlignment="1" applyProtection="1">
      <alignment horizontal="center"/>
    </xf>
    <xf numFmtId="0" fontId="2" fillId="2" borderId="5"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3" fillId="2" borderId="0" xfId="0" applyFont="1" applyFill="1" applyBorder="1" applyAlignment="1" applyProtection="1">
      <alignment horizontal="center"/>
    </xf>
    <xf numFmtId="0" fontId="14" fillId="2" borderId="0" xfId="0" applyFont="1" applyFill="1" applyBorder="1" applyAlignment="1" applyProtection="1">
      <alignment horizontal="center"/>
    </xf>
    <xf numFmtId="0" fontId="2" fillId="2" borderId="0" xfId="0" applyFont="1" applyFill="1" applyAlignment="1" applyProtection="1">
      <alignment horizontal="left" wrapText="1" indent="2"/>
    </xf>
    <xf numFmtId="0" fontId="2" fillId="2" borderId="0" xfId="0" applyFont="1" applyFill="1" applyAlignment="1" applyProtection="1">
      <alignment horizontal="left" vertical="top" wrapText="1" indent="1"/>
    </xf>
    <xf numFmtId="0" fontId="2" fillId="2" borderId="0" xfId="0" applyFont="1" applyFill="1" applyAlignment="1" applyProtection="1">
      <alignment horizontal="left" vertical="top" wrapText="1" indent="2"/>
    </xf>
    <xf numFmtId="0" fontId="0" fillId="0" borderId="0" xfId="0" applyAlignment="1">
      <alignment horizontal="left" wrapText="1" indent="2"/>
    </xf>
    <xf numFmtId="0" fontId="34" fillId="2" borderId="0" xfId="0" applyFont="1" applyFill="1" applyAlignment="1">
      <alignment horizontal="left" vertical="top" wrapText="1"/>
    </xf>
    <xf numFmtId="0" fontId="13" fillId="2" borderId="0" xfId="0" applyFont="1" applyFill="1" applyAlignment="1" applyProtection="1">
      <alignment horizontal="center"/>
    </xf>
    <xf numFmtId="0" fontId="14" fillId="2" borderId="0" xfId="0" applyFont="1" applyFill="1" applyAlignment="1" applyProtection="1">
      <alignment horizontal="center"/>
    </xf>
    <xf numFmtId="0" fontId="2" fillId="2" borderId="0" xfId="0" applyFont="1" applyFill="1" applyAlignment="1">
      <alignment horizontal="left" wrapText="1"/>
    </xf>
    <xf numFmtId="0" fontId="34" fillId="2" borderId="0" xfId="0" applyFont="1" applyFill="1" applyAlignment="1">
      <alignment horizontal="left" wrapText="1"/>
    </xf>
    <xf numFmtId="170" fontId="2" fillId="4" borderId="1" xfId="50" applyNumberFormat="1" applyFont="1" applyFill="1" applyBorder="1" applyAlignment="1" applyProtection="1">
      <alignment horizontal="left" indent="1"/>
    </xf>
    <xf numFmtId="170" fontId="9" fillId="4" borderId="1" xfId="62" applyNumberFormat="1" applyFont="1" applyFill="1" applyBorder="1" applyAlignment="1" applyProtection="1">
      <alignment horizontal="left" indent="1"/>
    </xf>
    <xf numFmtId="0" fontId="14" fillId="2" borderId="42" xfId="61" quotePrefix="1" applyFont="1" applyFill="1" applyBorder="1" applyAlignment="1" applyProtection="1">
      <alignment horizontal="center" vertical="center" wrapText="1"/>
    </xf>
    <xf numFmtId="0" fontId="14" fillId="2" borderId="43" xfId="61" quotePrefix="1" applyFont="1" applyFill="1" applyBorder="1" applyAlignment="1" applyProtection="1">
      <alignment horizontal="center" vertical="center" wrapText="1"/>
    </xf>
    <xf numFmtId="0" fontId="14" fillId="2" borderId="44" xfId="61" quotePrefix="1" applyFont="1" applyFill="1" applyBorder="1" applyAlignment="1" applyProtection="1">
      <alignment horizontal="center" vertical="center" wrapText="1"/>
    </xf>
    <xf numFmtId="0" fontId="14" fillId="2" borderId="36" xfId="61" quotePrefix="1" applyFont="1" applyFill="1" applyBorder="1" applyAlignment="1" applyProtection="1">
      <alignment horizontal="center" vertical="center" wrapText="1"/>
    </xf>
    <xf numFmtId="0" fontId="14" fillId="2" borderId="38" xfId="61" applyFont="1" applyFill="1" applyBorder="1" applyAlignment="1" applyProtection="1">
      <alignment horizontal="center" vertical="center" wrapText="1"/>
    </xf>
    <xf numFmtId="0" fontId="14" fillId="2" borderId="37" xfId="61" applyFont="1" applyFill="1" applyBorder="1" applyAlignment="1" applyProtection="1">
      <alignment horizontal="center" vertical="center" wrapText="1"/>
    </xf>
    <xf numFmtId="170" fontId="2" fillId="4" borderId="2" xfId="50" applyNumberFormat="1" applyFont="1" applyFill="1" applyBorder="1" applyAlignment="1" applyProtection="1">
      <alignment horizontal="left" indent="1"/>
    </xf>
    <xf numFmtId="14" fontId="2" fillId="4" borderId="2" xfId="50" applyNumberFormat="1" applyFont="1" applyFill="1" applyBorder="1" applyAlignment="1" applyProtection="1">
      <alignment horizontal="left" indent="1"/>
    </xf>
    <xf numFmtId="0" fontId="9" fillId="2" borderId="19" xfId="50" applyFont="1" applyFill="1" applyBorder="1" applyAlignment="1" applyProtection="1">
      <alignment horizontal="left" indent="1"/>
    </xf>
    <xf numFmtId="0" fontId="9" fillId="2" borderId="16" xfId="50" applyFont="1" applyFill="1" applyBorder="1" applyAlignment="1" applyProtection="1">
      <alignment horizontal="left" indent="1"/>
    </xf>
    <xf numFmtId="0" fontId="9" fillId="2" borderId="30" xfId="50" applyFont="1" applyFill="1" applyBorder="1" applyAlignment="1" applyProtection="1">
      <alignment horizontal="left" indent="1"/>
    </xf>
    <xf numFmtId="0" fontId="9" fillId="2" borderId="45" xfId="50" applyFont="1" applyFill="1" applyBorder="1" applyAlignment="1" applyProtection="1">
      <alignment horizontal="left" indent="1"/>
    </xf>
    <xf numFmtId="0" fontId="9" fillId="2" borderId="46" xfId="50" applyFont="1" applyFill="1" applyBorder="1" applyAlignment="1" applyProtection="1">
      <alignment horizontal="left" indent="1"/>
    </xf>
    <xf numFmtId="0" fontId="9" fillId="2" borderId="47" xfId="50" applyFont="1" applyFill="1" applyBorder="1" applyAlignment="1" applyProtection="1">
      <alignment horizontal="left" indent="1"/>
    </xf>
    <xf numFmtId="0" fontId="14" fillId="2" borderId="44" xfId="61" applyFont="1" applyFill="1" applyBorder="1" applyAlignment="1" applyProtection="1">
      <alignment horizontal="center" vertical="center" wrapText="1"/>
    </xf>
    <xf numFmtId="0" fontId="14" fillId="2" borderId="43" xfId="61" applyFont="1" applyFill="1" applyBorder="1" applyAlignment="1" applyProtection="1">
      <alignment horizontal="center" vertical="center" wrapText="1"/>
    </xf>
    <xf numFmtId="0" fontId="14" fillId="2" borderId="17" xfId="61" quotePrefix="1" applyFont="1" applyFill="1" applyBorder="1" applyAlignment="1" applyProtection="1">
      <alignment horizontal="center" vertical="center" wrapText="1"/>
    </xf>
    <xf numFmtId="0" fontId="14" fillId="2" borderId="6" xfId="61" quotePrefix="1" applyFont="1" applyFill="1" applyBorder="1" applyAlignment="1" applyProtection="1">
      <alignment horizontal="center" vertical="center" wrapText="1"/>
    </xf>
    <xf numFmtId="0" fontId="14" fillId="2" borderId="48" xfId="61" quotePrefix="1" applyFont="1" applyFill="1" applyBorder="1" applyAlignment="1" applyProtection="1">
      <alignment horizontal="center" vertical="center" wrapText="1"/>
    </xf>
    <xf numFmtId="0" fontId="14" fillId="2" borderId="39" xfId="61" quotePrefix="1" applyFont="1" applyFill="1" applyBorder="1" applyAlignment="1" applyProtection="1">
      <alignment horizontal="center" vertical="center" wrapText="1"/>
    </xf>
    <xf numFmtId="0" fontId="14" fillId="2" borderId="40" xfId="61" quotePrefix="1" applyFont="1" applyFill="1" applyBorder="1" applyAlignment="1" applyProtection="1">
      <alignment horizontal="center" vertical="center" wrapText="1"/>
    </xf>
    <xf numFmtId="0" fontId="14" fillId="2" borderId="41" xfId="61" quotePrefix="1" applyFont="1" applyFill="1" applyBorder="1" applyAlignment="1" applyProtection="1">
      <alignment horizontal="center" vertical="center" wrapText="1"/>
    </xf>
    <xf numFmtId="0" fontId="9" fillId="2" borderId="44" xfId="50" applyFont="1" applyFill="1" applyBorder="1" applyAlignment="1" applyProtection="1">
      <alignment horizontal="center" vertical="center" wrapText="1"/>
    </xf>
    <xf numFmtId="0" fontId="9" fillId="2" borderId="43" xfId="50" applyFont="1" applyFill="1" applyBorder="1" applyAlignment="1" applyProtection="1">
      <alignment horizontal="center" vertical="center" wrapText="1"/>
    </xf>
    <xf numFmtId="0" fontId="14" fillId="2" borderId="33" xfId="61" quotePrefix="1" applyFont="1" applyFill="1" applyBorder="1" applyAlignment="1" applyProtection="1">
      <alignment horizontal="center" vertical="center" wrapText="1"/>
    </xf>
    <xf numFmtId="0" fontId="14" fillId="2" borderId="34" xfId="61" quotePrefix="1" applyFont="1" applyFill="1" applyBorder="1" applyAlignment="1" applyProtection="1">
      <alignment horizontal="center" vertical="center" wrapText="1"/>
    </xf>
    <xf numFmtId="0" fontId="14" fillId="2" borderId="35" xfId="61" quotePrefix="1" applyFont="1" applyFill="1" applyBorder="1" applyAlignment="1" applyProtection="1">
      <alignment horizontal="center" vertical="center" wrapText="1"/>
    </xf>
    <xf numFmtId="0" fontId="14" fillId="2" borderId="31" xfId="61" applyFont="1" applyFill="1" applyBorder="1" applyAlignment="1" applyProtection="1">
      <alignment horizontal="center"/>
    </xf>
    <xf numFmtId="0" fontId="14" fillId="2" borderId="2" xfId="61" applyFont="1" applyFill="1" applyBorder="1" applyAlignment="1" applyProtection="1">
      <alignment horizontal="center"/>
    </xf>
    <xf numFmtId="0" fontId="14" fillId="2" borderId="32" xfId="61" applyFont="1" applyFill="1" applyBorder="1" applyAlignment="1" applyProtection="1">
      <alignment horizontal="center"/>
    </xf>
    <xf numFmtId="0" fontId="9" fillId="2" borderId="40" xfId="50" applyFont="1" applyFill="1" applyBorder="1" applyAlignment="1" applyProtection="1">
      <alignment horizontal="center" vertical="center" wrapText="1"/>
    </xf>
    <xf numFmtId="0" fontId="9" fillId="2" borderId="41" xfId="50" applyFont="1" applyFill="1" applyBorder="1" applyAlignment="1" applyProtection="1">
      <alignment horizontal="center" vertical="center" wrapText="1"/>
    </xf>
    <xf numFmtId="0" fontId="14" fillId="2" borderId="38" xfId="61" quotePrefix="1" applyFont="1" applyFill="1" applyBorder="1" applyAlignment="1" applyProtection="1">
      <alignment horizontal="center" vertical="center" wrapText="1"/>
    </xf>
    <xf numFmtId="0" fontId="14" fillId="2" borderId="37" xfId="61" quotePrefix="1" applyFont="1" applyFill="1" applyBorder="1" applyAlignment="1" applyProtection="1">
      <alignment horizontal="center" vertical="center" wrapText="1"/>
    </xf>
    <xf numFmtId="14" fontId="9" fillId="4" borderId="1" xfId="62" applyNumberFormat="1" applyFont="1" applyFill="1" applyBorder="1" applyAlignment="1" applyProtection="1">
      <alignment horizontal="left" indent="1"/>
    </xf>
    <xf numFmtId="0" fontId="14" fillId="2" borderId="42" xfId="61" applyFont="1" applyFill="1" applyBorder="1" applyAlignment="1" applyProtection="1">
      <alignment horizontal="center" vertical="center" wrapText="1"/>
    </xf>
    <xf numFmtId="0" fontId="14" fillId="2" borderId="31" xfId="61"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2" xfId="0" applyBorder="1" applyAlignment="1">
      <alignment horizontal="center" vertical="center" wrapText="1"/>
    </xf>
    <xf numFmtId="169" fontId="2" fillId="4" borderId="1" xfId="50" applyNumberFormat="1" applyFont="1" applyFill="1" applyBorder="1" applyAlignment="1" applyProtection="1">
      <alignment horizontal="left" indent="1"/>
    </xf>
    <xf numFmtId="169" fontId="2" fillId="4" borderId="1" xfId="62" applyNumberFormat="1" applyFont="1" applyFill="1" applyBorder="1" applyAlignment="1" applyProtection="1">
      <alignment horizontal="left" indent="1"/>
    </xf>
    <xf numFmtId="169" fontId="2" fillId="4" borderId="2" xfId="50" applyNumberFormat="1" applyFont="1" applyFill="1" applyBorder="1" applyAlignment="1" applyProtection="1">
      <alignment horizontal="left" indent="1"/>
    </xf>
    <xf numFmtId="14" fontId="2" fillId="4" borderId="1" xfId="62" applyNumberFormat="1" applyFont="1" applyFill="1" applyBorder="1" applyAlignment="1" applyProtection="1">
      <alignment horizontal="left" indent="1"/>
    </xf>
    <xf numFmtId="0" fontId="9" fillId="2" borderId="19" xfId="50" applyFont="1" applyFill="1" applyBorder="1" applyAlignment="1">
      <alignment horizontal="left" indent="1"/>
    </xf>
    <xf numFmtId="0" fontId="9" fillId="2" borderId="16" xfId="50" applyFont="1" applyFill="1" applyBorder="1" applyAlignment="1">
      <alignment horizontal="left" indent="1"/>
    </xf>
    <xf numFmtId="0" fontId="9" fillId="2" borderId="30" xfId="50" applyFont="1" applyFill="1" applyBorder="1" applyAlignment="1">
      <alignment horizontal="left" indent="1"/>
    </xf>
    <xf numFmtId="0" fontId="9" fillId="2" borderId="45" xfId="50" applyFont="1" applyFill="1" applyBorder="1" applyAlignment="1">
      <alignment horizontal="left" indent="1"/>
    </xf>
    <xf numFmtId="0" fontId="9" fillId="2" borderId="46" xfId="50" applyFont="1" applyFill="1" applyBorder="1" applyAlignment="1">
      <alignment horizontal="left" indent="1"/>
    </xf>
    <xf numFmtId="0" fontId="9" fillId="2" borderId="47" xfId="50" applyFont="1" applyFill="1" applyBorder="1" applyAlignment="1">
      <alignment horizontal="left" indent="1"/>
    </xf>
    <xf numFmtId="0" fontId="2" fillId="3" borderId="2" xfId="50" applyFont="1" applyFill="1" applyBorder="1" applyAlignment="1" applyProtection="1">
      <alignment horizontal="left" indent="1"/>
      <protection locked="0"/>
    </xf>
    <xf numFmtId="14" fontId="9" fillId="3" borderId="2" xfId="62" applyNumberFormat="1" applyFont="1" applyFill="1" applyBorder="1" applyAlignment="1" applyProtection="1">
      <alignment horizontal="left" indent="1"/>
      <protection locked="0"/>
    </xf>
    <xf numFmtId="14" fontId="2" fillId="3" borderId="2" xfId="50" applyNumberFormat="1" applyFont="1" applyFill="1" applyBorder="1" applyAlignment="1" applyProtection="1">
      <alignment horizontal="left" indent="1"/>
      <protection locked="0"/>
    </xf>
    <xf numFmtId="0" fontId="9" fillId="3" borderId="2" xfId="62" applyFont="1" applyFill="1" applyBorder="1" applyAlignment="1" applyProtection="1">
      <alignment horizontal="left" indent="1"/>
      <protection locked="0"/>
    </xf>
    <xf numFmtId="0" fontId="2" fillId="3" borderId="1" xfId="50" applyFont="1" applyFill="1" applyBorder="1" applyAlignment="1" applyProtection="1">
      <alignment horizontal="left" indent="1"/>
      <protection locked="0"/>
    </xf>
    <xf numFmtId="0" fontId="9" fillId="3" borderId="1" xfId="62" applyFont="1" applyFill="1" applyBorder="1" applyAlignment="1" applyProtection="1">
      <alignment horizontal="left" indent="1"/>
      <protection locked="0"/>
    </xf>
    <xf numFmtId="0" fontId="18" fillId="5" borderId="15"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5" borderId="44" xfId="0" applyFont="1" applyFill="1" applyBorder="1" applyAlignment="1">
      <alignment horizontal="left" vertical="center" wrapText="1"/>
    </xf>
    <xf numFmtId="0" fontId="18" fillId="5" borderId="44"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3" fillId="2" borderId="0" xfId="0" applyFont="1" applyFill="1" applyBorder="1" applyAlignment="1" applyProtection="1">
      <alignment horizontal="center"/>
    </xf>
    <xf numFmtId="0" fontId="14" fillId="2" borderId="0" xfId="0" applyFont="1" applyFill="1" applyBorder="1" applyAlignment="1" applyProtection="1">
      <alignment horizontal="center"/>
    </xf>
    <xf numFmtId="0" fontId="2" fillId="5" borderId="15" xfId="0" applyFont="1" applyFill="1" applyBorder="1" applyAlignment="1">
      <alignment horizontal="left" vertical="center" wrapText="1"/>
    </xf>
  </cellXfs>
  <cellStyles count="89">
    <cellStyle name="Comma 10" xfId="1"/>
    <cellStyle name="Comma 11" xfId="2"/>
    <cellStyle name="Comma 11 2" xfId="3"/>
    <cellStyle name="Comma 12" xfId="4"/>
    <cellStyle name="Comma 12 2" xfId="5"/>
    <cellStyle name="Comma 13" xfId="6"/>
    <cellStyle name="Comma 2" xfId="7"/>
    <cellStyle name="Comma 2 2" xfId="8"/>
    <cellStyle name="Comma 2 2 2" xfId="9"/>
    <cellStyle name="Comma 2 2 3" xfId="10"/>
    <cellStyle name="Comma 2 3" xfId="11"/>
    <cellStyle name="Comma 2 3 2" xfId="12"/>
    <cellStyle name="Comma 2 4" xfId="13"/>
    <cellStyle name="Comma 2 5" xfId="14"/>
    <cellStyle name="Comma 2 6" xfId="15"/>
    <cellStyle name="Comma 3" xfId="16"/>
    <cellStyle name="Comma 3 2" xfId="17"/>
    <cellStyle name="Comma 4" xfId="18"/>
    <cellStyle name="Comma 4 2" xfId="19"/>
    <cellStyle name="Comma 4 3" xfId="20"/>
    <cellStyle name="Comma 4 4" xfId="21"/>
    <cellStyle name="Comma 5" xfId="22"/>
    <cellStyle name="Comma 5 2" xfId="23"/>
    <cellStyle name="Comma 5 2 2" xfId="24"/>
    <cellStyle name="Comma 5 3" xfId="25"/>
    <cellStyle name="Comma 5 4" xfId="26"/>
    <cellStyle name="Comma 5 5" xfId="27"/>
    <cellStyle name="Comma 5 6" xfId="28"/>
    <cellStyle name="Comma 6" xfId="29"/>
    <cellStyle name="Comma 6 2" xfId="30"/>
    <cellStyle name="Comma 6 3" xfId="31"/>
    <cellStyle name="Comma 6 4" xfId="32"/>
    <cellStyle name="Comma 7" xfId="33"/>
    <cellStyle name="Comma 7 2" xfId="34"/>
    <cellStyle name="Comma 8" xfId="35"/>
    <cellStyle name="Comma 9" xfId="36"/>
    <cellStyle name="Comma 9 2" xfId="37"/>
    <cellStyle name="Currency 2" xfId="38"/>
    <cellStyle name="Currency 2 2" xfId="39"/>
    <cellStyle name="Currency 2 3" xfId="40"/>
    <cellStyle name="Currency 2 4" xfId="41"/>
    <cellStyle name="Currency 3" xfId="42"/>
    <cellStyle name="Currency 3 2" xfId="43"/>
    <cellStyle name="Currency 3 3" xfId="44"/>
    <cellStyle name="Currency 4" xfId="45"/>
    <cellStyle name="Currency 5" xfId="46"/>
    <cellStyle name="Hyperlink" xfId="47" builtinId="8"/>
    <cellStyle name="Hyperlink 2" xfId="48"/>
    <cellStyle name="Hyperlink 3" xfId="49"/>
    <cellStyle name="Normal" xfId="0" builtinId="0"/>
    <cellStyle name="Normal 2" xfId="50"/>
    <cellStyle name="Normal 2 2" xfId="51"/>
    <cellStyle name="Normal 2 2 2" xfId="52"/>
    <cellStyle name="Normal 2 3" xfId="53"/>
    <cellStyle name="Normal 3" xfId="54"/>
    <cellStyle name="Normal 3 2" xfId="55"/>
    <cellStyle name="Normal 4" xfId="56"/>
    <cellStyle name="Normal 5" xfId="57"/>
    <cellStyle name="Normal 5 2" xfId="58"/>
    <cellStyle name="Normal 6" xfId="59"/>
    <cellStyle name="Normal_BPA_CSW TEST" xfId="60"/>
    <cellStyle name="Normal_DPA2" xfId="61"/>
    <cellStyle name="Normal_technology-specific" xfId="62"/>
    <cellStyle name="Percent" xfId="63" builtinId="5"/>
    <cellStyle name="Percent 10" xfId="64"/>
    <cellStyle name="Percent 10 2" xfId="65"/>
    <cellStyle name="Percent 11" xfId="66"/>
    <cellStyle name="Percent 11 2" xfId="67"/>
    <cellStyle name="Percent 12" xfId="68"/>
    <cellStyle name="Percent 2" xfId="69"/>
    <cellStyle name="Percent 2 2" xfId="70"/>
    <cellStyle name="Percent 2 3" xfId="71"/>
    <cellStyle name="Percent 2 4" xfId="72"/>
    <cellStyle name="Percent 3" xfId="73"/>
    <cellStyle name="Percent 3 2" xfId="74"/>
    <cellStyle name="Percent 3 3" xfId="75"/>
    <cellStyle name="Percent 4" xfId="76"/>
    <cellStyle name="Percent 4 2" xfId="77"/>
    <cellStyle name="Percent 4 2 2" xfId="78"/>
    <cellStyle name="Percent 4 3" xfId="79"/>
    <cellStyle name="Percent 4 4" xfId="80"/>
    <cellStyle name="Percent 5" xfId="81"/>
    <cellStyle name="Percent 5 2" xfId="82"/>
    <cellStyle name="Percent 6" xfId="83"/>
    <cellStyle name="Percent 6 2" xfId="84"/>
    <cellStyle name="Percent 7" xfId="85"/>
    <cellStyle name="Percent 8" xfId="86"/>
    <cellStyle name="Percent 8 2" xfId="87"/>
    <cellStyle name="Percent 9" xfId="88"/>
  </cellStyles>
  <dxfs count="22">
    <dxf>
      <font>
        <color rgb="FFFF0000"/>
      </font>
    </dxf>
    <dxf>
      <font>
        <color rgb="FFFF0000"/>
      </font>
    </dxf>
    <dxf>
      <font>
        <color rgb="FFFF0000"/>
      </font>
    </dxf>
    <dxf>
      <font>
        <color rgb="FFFF0000"/>
      </font>
    </dxf>
    <dxf>
      <font>
        <color rgb="FFFF0000"/>
      </font>
    </dxf>
    <dxf>
      <font>
        <color rgb="FFFF0000"/>
      </font>
    </dxf>
    <dxf>
      <font>
        <strike val="0"/>
        <color theme="5" tint="0.39994506668294322"/>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val="0"/>
        <color theme="5" tint="0.39994506668294322"/>
      </font>
    </dxf>
    <dxf>
      <font>
        <strike val="0"/>
        <color theme="5" tint="0.39994506668294322"/>
      </font>
    </dxf>
    <dxf>
      <font>
        <strike val="0"/>
        <color theme="5" tint="0.3999450666829432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109"/>
  <sheetViews>
    <sheetView tabSelected="1" zoomScaleNormal="100" workbookViewId="0"/>
  </sheetViews>
  <sheetFormatPr defaultRowHeight="12.75" customHeight="1" x14ac:dyDescent="0.25"/>
  <cols>
    <col min="1" max="1" width="95.140625" style="30" customWidth="1"/>
    <col min="2" max="16384" width="9.140625" style="22"/>
  </cols>
  <sheetData>
    <row r="1" spans="1:1" ht="18" customHeight="1" x14ac:dyDescent="0.25">
      <c r="A1" s="227" t="s">
        <v>0</v>
      </c>
    </row>
    <row r="2" spans="1:1" ht="15.75" customHeight="1" x14ac:dyDescent="0.25">
      <c r="A2" s="228" t="s">
        <v>1</v>
      </c>
    </row>
    <row r="3" spans="1:1" ht="12.75" customHeight="1" thickBot="1" x14ac:dyDescent="0.3">
      <c r="A3" s="37"/>
    </row>
    <row r="4" spans="1:1" ht="12.75" customHeight="1" thickTop="1" x14ac:dyDescent="0.25">
      <c r="A4" s="23"/>
    </row>
    <row r="5" spans="1:1" ht="12.75" customHeight="1" x14ac:dyDescent="0.25">
      <c r="A5" s="23" t="s">
        <v>2</v>
      </c>
    </row>
    <row r="6" spans="1:1" ht="12.75" customHeight="1" x14ac:dyDescent="0.25">
      <c r="A6" s="38" t="s">
        <v>3</v>
      </c>
    </row>
    <row r="7" spans="1:1" ht="12.75" customHeight="1" x14ac:dyDescent="0.25">
      <c r="A7" s="38" t="s">
        <v>4</v>
      </c>
    </row>
    <row r="8" spans="1:1" ht="12.75" customHeight="1" x14ac:dyDescent="0.25">
      <c r="A8" s="38" t="s">
        <v>5</v>
      </c>
    </row>
    <row r="9" spans="1:1" ht="12.75" customHeight="1" x14ac:dyDescent="0.25">
      <c r="A9" s="38" t="s">
        <v>6</v>
      </c>
    </row>
    <row r="10" spans="1:1" ht="12.75" customHeight="1" thickBot="1" x14ac:dyDescent="0.3">
      <c r="A10" s="39"/>
    </row>
    <row r="11" spans="1:1" ht="12.75" customHeight="1" thickTop="1" x14ac:dyDescent="0.25">
      <c r="A11" s="23"/>
    </row>
    <row r="12" spans="1:1" ht="12.75" customHeight="1" x14ac:dyDescent="0.25">
      <c r="A12" s="23" t="s">
        <v>7</v>
      </c>
    </row>
    <row r="13" spans="1:1" ht="12.75" customHeight="1" x14ac:dyDescent="0.25">
      <c r="A13" s="224" t="s">
        <v>8</v>
      </c>
    </row>
    <row r="14" spans="1:1" ht="12.75" customHeight="1" x14ac:dyDescent="0.25">
      <c r="A14" s="225" t="s">
        <v>9</v>
      </c>
    </row>
    <row r="15" spans="1:1" ht="12.75" customHeight="1" x14ac:dyDescent="0.25">
      <c r="A15" s="225" t="s">
        <v>10</v>
      </c>
    </row>
    <row r="16" spans="1:1" ht="12.75" customHeight="1" x14ac:dyDescent="0.25">
      <c r="A16" s="40"/>
    </row>
    <row r="18" spans="1:1" ht="12.75" customHeight="1" x14ac:dyDescent="0.25">
      <c r="A18" s="23" t="s">
        <v>11</v>
      </c>
    </row>
    <row r="19" spans="1:1" ht="12.75" customHeight="1" x14ac:dyDescent="0.25">
      <c r="A19" s="31" t="s">
        <v>12</v>
      </c>
    </row>
    <row r="20" spans="1:1" ht="12.75" customHeight="1" x14ac:dyDescent="0.25">
      <c r="A20" s="25"/>
    </row>
    <row r="21" spans="1:1" ht="12.75" customHeight="1" x14ac:dyDescent="0.25">
      <c r="A21" s="156" t="s">
        <v>13</v>
      </c>
    </row>
    <row r="22" spans="1:1" ht="12.75" customHeight="1" x14ac:dyDescent="0.25">
      <c r="A22" s="32" t="s">
        <v>14</v>
      </c>
    </row>
    <row r="23" spans="1:1" ht="12.75" customHeight="1" x14ac:dyDescent="0.25">
      <c r="A23" s="32"/>
    </row>
    <row r="24" spans="1:1" ht="12.75" customHeight="1" x14ac:dyDescent="0.25">
      <c r="A24" s="156" t="s">
        <v>15</v>
      </c>
    </row>
    <row r="25" spans="1:1" ht="12.75" customHeight="1" x14ac:dyDescent="0.25">
      <c r="A25" s="223" t="s">
        <v>16</v>
      </c>
    </row>
    <row r="26" spans="1:1" ht="12.75" customHeight="1" x14ac:dyDescent="0.25">
      <c r="A26" s="32"/>
    </row>
    <row r="27" spans="1:1" ht="12.75" customHeight="1" x14ac:dyDescent="0.25">
      <c r="A27" s="156" t="s">
        <v>17</v>
      </c>
    </row>
    <row r="28" spans="1:1" ht="12.75" customHeight="1" x14ac:dyDescent="0.25">
      <c r="A28" s="237" t="s">
        <v>18</v>
      </c>
    </row>
    <row r="29" spans="1:1" ht="12.75" customHeight="1" x14ac:dyDescent="0.25">
      <c r="A29" s="237"/>
    </row>
    <row r="30" spans="1:1" ht="12.75" customHeight="1" x14ac:dyDescent="0.25">
      <c r="A30" s="237"/>
    </row>
    <row r="31" spans="1:1" ht="12.75" customHeight="1" x14ac:dyDescent="0.25">
      <c r="A31" s="237"/>
    </row>
    <row r="32" spans="1:1" ht="12.75" customHeight="1" x14ac:dyDescent="0.25">
      <c r="A32" s="237"/>
    </row>
    <row r="33" spans="1:1" ht="12.75" customHeight="1" x14ac:dyDescent="0.25">
      <c r="A33" s="237"/>
    </row>
    <row r="34" spans="1:1" ht="12.75" customHeight="1" x14ac:dyDescent="0.25">
      <c r="A34" s="225"/>
    </row>
    <row r="35" spans="1:1" ht="12.75" customHeight="1" x14ac:dyDescent="0.25">
      <c r="A35" s="237" t="s">
        <v>19</v>
      </c>
    </row>
    <row r="36" spans="1:1" ht="12.75" customHeight="1" x14ac:dyDescent="0.25">
      <c r="A36" s="237"/>
    </row>
    <row r="37" spans="1:1" ht="12.75" customHeight="1" x14ac:dyDescent="0.25">
      <c r="A37" s="237"/>
    </row>
    <row r="38" spans="1:1" ht="12.75" customHeight="1" x14ac:dyDescent="0.25">
      <c r="A38" s="237"/>
    </row>
    <row r="39" spans="1:1" ht="12.75" customHeight="1" x14ac:dyDescent="0.25">
      <c r="A39" s="237"/>
    </row>
    <row r="40" spans="1:1" s="155" customFormat="1" ht="12.75" customHeight="1" x14ac:dyDescent="0.25">
      <c r="A40" s="225"/>
    </row>
    <row r="41" spans="1:1" ht="13.5" customHeight="1" x14ac:dyDescent="0.25">
      <c r="A41" s="235" t="s">
        <v>20</v>
      </c>
    </row>
    <row r="42" spans="1:1" s="155" customFormat="1" ht="13.5" customHeight="1" x14ac:dyDescent="0.25">
      <c r="A42" s="238"/>
    </row>
    <row r="43" spans="1:1" s="155" customFormat="1" ht="13.5" customHeight="1" x14ac:dyDescent="0.25">
      <c r="A43" s="202"/>
    </row>
    <row r="44" spans="1:1" s="155" customFormat="1" ht="12.75" customHeight="1" x14ac:dyDescent="0.25">
      <c r="A44" s="156" t="s">
        <v>21</v>
      </c>
    </row>
    <row r="45" spans="1:1" s="155" customFormat="1" ht="12.75" customHeight="1" x14ac:dyDescent="0.25">
      <c r="A45" s="237" t="s">
        <v>22</v>
      </c>
    </row>
    <row r="46" spans="1:1" s="155" customFormat="1" ht="12.75" customHeight="1" x14ac:dyDescent="0.25">
      <c r="A46" s="237"/>
    </row>
    <row r="47" spans="1:1" s="155" customFormat="1" ht="12.75" customHeight="1" x14ac:dyDescent="0.25">
      <c r="A47" s="237"/>
    </row>
    <row r="48" spans="1:1" s="155" customFormat="1" ht="12.75" customHeight="1" x14ac:dyDescent="0.25">
      <c r="A48" s="225"/>
    </row>
    <row r="49" spans="1:1" ht="12.75" customHeight="1" x14ac:dyDescent="0.25">
      <c r="A49" s="156" t="s">
        <v>23</v>
      </c>
    </row>
    <row r="50" spans="1:1" ht="12.75" customHeight="1" x14ac:dyDescent="0.25">
      <c r="A50" s="237" t="s">
        <v>24</v>
      </c>
    </row>
    <row r="51" spans="1:1" ht="12.75" customHeight="1" x14ac:dyDescent="0.25">
      <c r="A51" s="237"/>
    </row>
    <row r="52" spans="1:1" ht="12.75" customHeight="1" x14ac:dyDescent="0.25">
      <c r="A52" s="237"/>
    </row>
    <row r="53" spans="1:1" ht="12.75" customHeight="1" x14ac:dyDescent="0.25">
      <c r="A53" s="237"/>
    </row>
    <row r="54" spans="1:1" ht="12.75" customHeight="1" x14ac:dyDescent="0.25">
      <c r="A54" s="54"/>
    </row>
    <row r="55" spans="1:1" ht="12.75" customHeight="1" x14ac:dyDescent="0.25">
      <c r="A55" s="237" t="s">
        <v>25</v>
      </c>
    </row>
    <row r="56" spans="1:1" ht="12.75" customHeight="1" x14ac:dyDescent="0.25">
      <c r="A56" s="237"/>
    </row>
    <row r="57" spans="1:1" ht="12.75" customHeight="1" x14ac:dyDescent="0.25">
      <c r="A57" s="237"/>
    </row>
    <row r="58" spans="1:1" ht="15.75" customHeight="1" x14ac:dyDescent="0.25">
      <c r="A58" s="237"/>
    </row>
    <row r="59" spans="1:1" ht="15.75" customHeight="1" x14ac:dyDescent="0.25">
      <c r="A59" s="237"/>
    </row>
    <row r="60" spans="1:1" s="155" customFormat="1" ht="15.75" customHeight="1" x14ac:dyDescent="0.25">
      <c r="A60" s="237"/>
    </row>
    <row r="61" spans="1:1" ht="15.75" customHeight="1" x14ac:dyDescent="0.25">
      <c r="A61" s="237"/>
    </row>
    <row r="62" spans="1:1" s="155" customFormat="1" ht="15.75" customHeight="1" x14ac:dyDescent="0.25">
      <c r="A62" s="235" t="s">
        <v>20</v>
      </c>
    </row>
    <row r="63" spans="1:1" s="155" customFormat="1" ht="15.75" customHeight="1" x14ac:dyDescent="0.25">
      <c r="A63" s="238"/>
    </row>
    <row r="64" spans="1:1" s="155" customFormat="1" ht="15.75" customHeight="1" x14ac:dyDescent="0.25">
      <c r="A64" s="226"/>
    </row>
    <row r="65" spans="1:1" ht="12.75" customHeight="1" x14ac:dyDescent="0.25">
      <c r="A65" s="156" t="s">
        <v>26</v>
      </c>
    </row>
    <row r="66" spans="1:1" ht="12.75" customHeight="1" x14ac:dyDescent="0.25">
      <c r="A66" s="235" t="s">
        <v>27</v>
      </c>
    </row>
    <row r="67" spans="1:1" ht="12.75" customHeight="1" x14ac:dyDescent="0.25">
      <c r="A67" s="235"/>
    </row>
    <row r="68" spans="1:1" ht="12.75" customHeight="1" x14ac:dyDescent="0.25">
      <c r="A68" s="223" t="s">
        <v>28</v>
      </c>
    </row>
    <row r="69" spans="1:1" ht="12.75" customHeight="1" x14ac:dyDescent="0.25">
      <c r="A69" s="235" t="s">
        <v>29</v>
      </c>
    </row>
    <row r="70" spans="1:1" ht="12.75" customHeight="1" x14ac:dyDescent="0.25">
      <c r="A70" s="235"/>
    </row>
    <row r="71" spans="1:1" ht="12.75" customHeight="1" x14ac:dyDescent="0.25">
      <c r="A71" s="235" t="s">
        <v>30</v>
      </c>
    </row>
    <row r="72" spans="1:1" ht="12.75" customHeight="1" x14ac:dyDescent="0.25">
      <c r="A72" s="235"/>
    </row>
    <row r="73" spans="1:1" ht="12.75" customHeight="1" x14ac:dyDescent="0.25">
      <c r="A73" s="225"/>
    </row>
    <row r="74" spans="1:1" ht="12.75" customHeight="1" x14ac:dyDescent="0.25">
      <c r="A74" s="156" t="s">
        <v>31</v>
      </c>
    </row>
    <row r="75" spans="1:1" s="34" customFormat="1" ht="12.75" customHeight="1" x14ac:dyDescent="0.2">
      <c r="A75" s="235" t="s">
        <v>32</v>
      </c>
    </row>
    <row r="76" spans="1:1" s="35" customFormat="1" ht="12.75" customHeight="1" x14ac:dyDescent="0.2">
      <c r="A76" s="235"/>
    </row>
    <row r="77" spans="1:1" ht="12.75" customHeight="1" x14ac:dyDescent="0.25">
      <c r="A77" s="41"/>
    </row>
    <row r="78" spans="1:1" ht="12.75" customHeight="1" x14ac:dyDescent="0.25">
      <c r="A78" s="223"/>
    </row>
    <row r="79" spans="1:1" ht="12.75" customHeight="1" x14ac:dyDescent="0.25">
      <c r="A79" s="23" t="s">
        <v>33</v>
      </c>
    </row>
    <row r="80" spans="1:1" ht="12.75" customHeight="1" x14ac:dyDescent="0.25">
      <c r="A80" s="236" t="s">
        <v>34</v>
      </c>
    </row>
    <row r="81" spans="1:1" ht="12.75" customHeight="1" x14ac:dyDescent="0.25">
      <c r="A81" s="236"/>
    </row>
    <row r="82" spans="1:1" ht="12.75" customHeight="1" x14ac:dyDescent="0.25">
      <c r="A82" s="236"/>
    </row>
    <row r="83" spans="1:1" ht="12.75" customHeight="1" x14ac:dyDescent="0.25">
      <c r="A83" s="236"/>
    </row>
    <row r="84" spans="1:1" ht="12.75" customHeight="1" x14ac:dyDescent="0.25">
      <c r="A84" s="236"/>
    </row>
    <row r="85" spans="1:1" ht="12.75" customHeight="1" x14ac:dyDescent="0.25">
      <c r="A85" s="236"/>
    </row>
    <row r="86" spans="1:1" ht="12.75" customHeight="1" x14ac:dyDescent="0.25">
      <c r="A86" s="236"/>
    </row>
    <row r="87" spans="1:1" ht="12.75" customHeight="1" x14ac:dyDescent="0.25">
      <c r="A87" s="236"/>
    </row>
    <row r="88" spans="1:1" ht="12.75" customHeight="1" x14ac:dyDescent="0.25">
      <c r="A88" s="236"/>
    </row>
    <row r="89" spans="1:1" ht="12.75" customHeight="1" x14ac:dyDescent="0.25">
      <c r="A89" s="236"/>
    </row>
    <row r="90" spans="1:1" ht="12.75" customHeight="1" x14ac:dyDescent="0.25">
      <c r="A90" s="236"/>
    </row>
    <row r="91" spans="1:1" ht="12.75" customHeight="1" x14ac:dyDescent="0.25">
      <c r="A91" s="236"/>
    </row>
    <row r="92" spans="1:1" ht="12.75" customHeight="1" x14ac:dyDescent="0.25">
      <c r="A92" s="236"/>
    </row>
    <row r="93" spans="1:1" ht="12.75" customHeight="1" x14ac:dyDescent="0.25">
      <c r="A93" s="236"/>
    </row>
    <row r="94" spans="1:1" ht="12.75" customHeight="1" x14ac:dyDescent="0.25">
      <c r="A94" s="236"/>
    </row>
    <row r="95" spans="1:1" ht="12.75" customHeight="1" x14ac:dyDescent="0.25">
      <c r="A95" s="36" t="s">
        <v>35</v>
      </c>
    </row>
    <row r="96" spans="1:1" ht="12.75" customHeight="1" x14ac:dyDescent="0.25">
      <c r="A96" s="36" t="s">
        <v>36</v>
      </c>
    </row>
    <row r="97" spans="1:3" ht="12.75" customHeight="1" x14ac:dyDescent="0.25">
      <c r="A97" s="36" t="s">
        <v>37</v>
      </c>
      <c r="B97" s="155"/>
      <c r="C97" s="155"/>
    </row>
    <row r="98" spans="1:3" ht="12.75" customHeight="1" x14ac:dyDescent="0.25">
      <c r="A98" s="36" t="s">
        <v>38</v>
      </c>
      <c r="B98" s="155"/>
      <c r="C98" s="155"/>
    </row>
    <row r="99" spans="1:3" ht="12.75" customHeight="1" x14ac:dyDescent="0.25">
      <c r="A99" s="36" t="s">
        <v>39</v>
      </c>
      <c r="B99" s="155"/>
      <c r="C99" s="155" t="s">
        <v>40</v>
      </c>
    </row>
    <row r="100" spans="1:3" ht="12.75" customHeight="1" x14ac:dyDescent="0.25">
      <c r="A100" s="36" t="s">
        <v>41</v>
      </c>
      <c r="B100" s="155"/>
      <c r="C100" s="155"/>
    </row>
    <row r="101" spans="1:3" ht="12.75" customHeight="1" x14ac:dyDescent="0.25">
      <c r="A101" s="36" t="s">
        <v>42</v>
      </c>
      <c r="B101" s="155"/>
      <c r="C101" s="155"/>
    </row>
    <row r="102" spans="1:3" ht="12.75" customHeight="1" x14ac:dyDescent="0.25">
      <c r="A102" s="36" t="s">
        <v>43</v>
      </c>
      <c r="B102" s="155"/>
      <c r="C102" s="155"/>
    </row>
    <row r="103" spans="1:3" ht="12.75" customHeight="1" x14ac:dyDescent="0.25">
      <c r="A103" s="42"/>
      <c r="B103" s="155"/>
      <c r="C103" s="155"/>
    </row>
    <row r="104" spans="1:3" ht="12.75" customHeight="1" x14ac:dyDescent="0.25">
      <c r="A104" s="224"/>
      <c r="B104" s="155"/>
      <c r="C104" s="155"/>
    </row>
    <row r="105" spans="1:3" ht="12.75" customHeight="1" x14ac:dyDescent="0.25">
      <c r="A105" s="33" t="s">
        <v>44</v>
      </c>
      <c r="B105" s="155"/>
      <c r="C105" s="155"/>
    </row>
    <row r="106" spans="1:3" ht="12.75" customHeight="1" x14ac:dyDescent="0.25">
      <c r="A106" s="236" t="s">
        <v>45</v>
      </c>
      <c r="B106" s="155"/>
      <c r="C106" s="155"/>
    </row>
    <row r="107" spans="1:3" ht="12.75" customHeight="1" x14ac:dyDescent="0.25">
      <c r="A107" s="236"/>
      <c r="B107" s="155"/>
      <c r="C107" s="155"/>
    </row>
    <row r="108" spans="1:3" ht="12.75" customHeight="1" thickBot="1" x14ac:dyDescent="0.3">
      <c r="A108" s="46"/>
      <c r="B108" s="155"/>
      <c r="C108" s="155"/>
    </row>
    <row r="109" spans="1:3" ht="12.75" customHeight="1" thickTop="1" x14ac:dyDescent="0.25">
      <c r="A109" s="24"/>
      <c r="B109" s="155"/>
      <c r="C109" s="155"/>
    </row>
  </sheetData>
  <mergeCells count="13">
    <mergeCell ref="A75:A76"/>
    <mergeCell ref="A80:A94"/>
    <mergeCell ref="A106:A107"/>
    <mergeCell ref="A66:A67"/>
    <mergeCell ref="A28:A33"/>
    <mergeCell ref="A35:A39"/>
    <mergeCell ref="A50:A53"/>
    <mergeCell ref="A55:A61"/>
    <mergeCell ref="A71:A72"/>
    <mergeCell ref="A69:A70"/>
    <mergeCell ref="A45:A47"/>
    <mergeCell ref="A41:A42"/>
    <mergeCell ref="A62:A63"/>
  </mergeCells>
  <hyperlinks>
    <hyperlink ref="A21" location="Manual" display="(1) Manual"/>
    <hyperlink ref="A74" location="Glossary" display="(7) Glossary"/>
    <hyperlink ref="A27" location="Form" display="(3) Motor &amp; VFD Form"/>
    <hyperlink ref="A6" location="Manual_1" display="I.     Purpose"/>
    <hyperlink ref="A7" location="Manual_2" display="II.    Organization"/>
    <hyperlink ref="A8" location="Manual_3" display="III.   Instructions"/>
    <hyperlink ref="A9" location="Manual_4" display="IV.  Disclaimer"/>
    <hyperlink ref="A24" location="Changelog" display="(2) Changelog"/>
    <hyperlink ref="A49" location="'VFD Form'!A1" display="(5) VFD Form"/>
    <hyperlink ref="A65" location="Summary!A1" display="(6) Summary"/>
    <hyperlink ref="A44" location="'Motor Custom Input'!A1" display="(4) Motor Custom Input"/>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66"/>
  <sheetViews>
    <sheetView topLeftCell="A46" workbookViewId="0">
      <selection activeCell="B55" sqref="B55"/>
    </sheetView>
  </sheetViews>
  <sheetFormatPr defaultRowHeight="12.75" customHeight="1" x14ac:dyDescent="0.2"/>
  <cols>
    <col min="1" max="1" width="3.42578125" style="44" customWidth="1"/>
    <col min="2" max="2" width="191.85546875" style="44" bestFit="1" customWidth="1"/>
    <col min="3" max="16384" width="9.140625" style="44"/>
  </cols>
  <sheetData>
    <row r="1" spans="1:2" ht="18" customHeight="1" x14ac:dyDescent="0.25">
      <c r="A1" s="240" t="s">
        <v>46</v>
      </c>
      <c r="B1" s="240"/>
    </row>
    <row r="2" spans="1:2" ht="15.75" customHeight="1" x14ac:dyDescent="0.25">
      <c r="A2" s="241" t="s">
        <v>47</v>
      </c>
      <c r="B2" s="241"/>
    </row>
    <row r="4" spans="1:2" ht="12.75" customHeight="1" x14ac:dyDescent="0.2">
      <c r="A4" s="43" t="s">
        <v>48</v>
      </c>
      <c r="B4" s="45"/>
    </row>
    <row r="5" spans="1:2" ht="12.75" customHeight="1" x14ac:dyDescent="0.2">
      <c r="A5" s="168" t="s">
        <v>49</v>
      </c>
      <c r="B5" s="45" t="s">
        <v>50</v>
      </c>
    </row>
    <row r="6" spans="1:2" ht="12.75" customHeight="1" x14ac:dyDescent="0.2">
      <c r="A6" s="45"/>
      <c r="B6" s="45"/>
    </row>
    <row r="7" spans="1:2" ht="12.75" customHeight="1" x14ac:dyDescent="0.2">
      <c r="A7" s="43" t="s">
        <v>51</v>
      </c>
      <c r="B7" s="45"/>
    </row>
    <row r="8" spans="1:2" ht="12.75" customHeight="1" x14ac:dyDescent="0.2">
      <c r="A8" s="168" t="s">
        <v>49</v>
      </c>
      <c r="B8" s="45" t="s">
        <v>52</v>
      </c>
    </row>
    <row r="9" spans="1:2" ht="12.75" customHeight="1" x14ac:dyDescent="0.2">
      <c r="A9" s="168" t="s">
        <v>53</v>
      </c>
      <c r="B9" s="165" t="s">
        <v>54</v>
      </c>
    </row>
    <row r="10" spans="1:2" ht="12.75" customHeight="1" x14ac:dyDescent="0.2">
      <c r="A10" s="168" t="s">
        <v>55</v>
      </c>
      <c r="B10" s="165" t="s">
        <v>56</v>
      </c>
    </row>
    <row r="11" spans="1:2" ht="12.75" customHeight="1" x14ac:dyDescent="0.2">
      <c r="A11" s="43"/>
      <c r="B11" s="165"/>
    </row>
    <row r="12" spans="1:2" ht="12.75" customHeight="1" x14ac:dyDescent="0.2">
      <c r="A12" s="43" t="s">
        <v>57</v>
      </c>
      <c r="B12" s="165"/>
    </row>
    <row r="13" spans="1:2" ht="12.75" customHeight="1" x14ac:dyDescent="0.2">
      <c r="A13" s="168" t="s">
        <v>49</v>
      </c>
      <c r="B13" s="45" t="s">
        <v>58</v>
      </c>
    </row>
    <row r="14" spans="1:2" ht="12.75" customHeight="1" x14ac:dyDescent="0.2">
      <c r="A14" s="168" t="s">
        <v>53</v>
      </c>
      <c r="B14" s="242" t="s">
        <v>59</v>
      </c>
    </row>
    <row r="15" spans="1:2" ht="12.75" customHeight="1" x14ac:dyDescent="0.2">
      <c r="A15" s="168"/>
      <c r="B15" s="242"/>
    </row>
    <row r="16" spans="1:2" ht="12.75" customHeight="1" x14ac:dyDescent="0.2">
      <c r="A16" s="168" t="s">
        <v>55</v>
      </c>
      <c r="B16" s="242" t="s">
        <v>60</v>
      </c>
    </row>
    <row r="17" spans="1:2" ht="12.75" customHeight="1" x14ac:dyDescent="0.2">
      <c r="A17" s="168"/>
      <c r="B17" s="242"/>
    </row>
    <row r="18" spans="1:2" ht="12.75" customHeight="1" x14ac:dyDescent="0.2">
      <c r="A18" s="168" t="s">
        <v>61</v>
      </c>
      <c r="B18" s="165" t="s">
        <v>62</v>
      </c>
    </row>
    <row r="19" spans="1:2" ht="12.75" customHeight="1" x14ac:dyDescent="0.2">
      <c r="A19" s="168" t="s">
        <v>63</v>
      </c>
      <c r="B19" s="165" t="s">
        <v>64</v>
      </c>
    </row>
    <row r="20" spans="1:2" ht="12.75" customHeight="1" x14ac:dyDescent="0.2">
      <c r="A20" s="168" t="s">
        <v>65</v>
      </c>
      <c r="B20" s="242" t="s">
        <v>66</v>
      </c>
    </row>
    <row r="21" spans="1:2" ht="12.75" customHeight="1" x14ac:dyDescent="0.2">
      <c r="A21" s="168"/>
      <c r="B21" s="242"/>
    </row>
    <row r="22" spans="1:2" ht="12.75" customHeight="1" x14ac:dyDescent="0.2">
      <c r="A22" s="168"/>
      <c r="B22" s="242"/>
    </row>
    <row r="23" spans="1:2" ht="12.75" customHeight="1" x14ac:dyDescent="0.2">
      <c r="A23" s="168" t="s">
        <v>67</v>
      </c>
      <c r="B23" s="45" t="s">
        <v>68</v>
      </c>
    </row>
    <row r="24" spans="1:2" ht="12.75" customHeight="1" x14ac:dyDescent="0.2">
      <c r="A24" s="45"/>
      <c r="B24" s="45"/>
    </row>
    <row r="25" spans="1:2" ht="12.75" customHeight="1" x14ac:dyDescent="0.2">
      <c r="A25" s="43" t="s">
        <v>69</v>
      </c>
      <c r="B25" s="45"/>
    </row>
    <row r="26" spans="1:2" ht="12.75" customHeight="1" x14ac:dyDescent="0.2">
      <c r="A26" s="168" t="s">
        <v>49</v>
      </c>
      <c r="B26" s="45" t="s">
        <v>70</v>
      </c>
    </row>
    <row r="27" spans="1:2" ht="12.75" customHeight="1" x14ac:dyDescent="0.2">
      <c r="A27" s="168" t="s">
        <v>53</v>
      </c>
      <c r="B27" s="243" t="s">
        <v>71</v>
      </c>
    </row>
    <row r="28" spans="1:2" ht="12.75" customHeight="1" x14ac:dyDescent="0.2">
      <c r="B28" s="243"/>
    </row>
    <row r="29" spans="1:2" ht="12.75" customHeight="1" x14ac:dyDescent="0.2">
      <c r="A29" s="168" t="s">
        <v>55</v>
      </c>
      <c r="B29" s="45" t="s">
        <v>72</v>
      </c>
    </row>
    <row r="30" spans="1:2" ht="12.75" customHeight="1" x14ac:dyDescent="0.2">
      <c r="A30" s="168" t="s">
        <v>61</v>
      </c>
      <c r="B30" s="45" t="s">
        <v>73</v>
      </c>
    </row>
    <row r="32" spans="1:2" ht="12.75" customHeight="1" x14ac:dyDescent="0.2">
      <c r="A32" s="52" t="s">
        <v>74</v>
      </c>
      <c r="B32" s="53"/>
    </row>
    <row r="33" spans="1:3" ht="12.75" customHeight="1" x14ac:dyDescent="0.2">
      <c r="A33" s="168" t="s">
        <v>49</v>
      </c>
      <c r="B33" s="45" t="s">
        <v>75</v>
      </c>
    </row>
    <row r="34" spans="1:3" ht="12.75" customHeight="1" x14ac:dyDescent="0.2">
      <c r="A34" s="168" t="s">
        <v>53</v>
      </c>
      <c r="B34" s="51" t="s">
        <v>76</v>
      </c>
    </row>
    <row r="35" spans="1:3" ht="12.75" customHeight="1" x14ac:dyDescent="0.2">
      <c r="A35" s="168" t="s">
        <v>55</v>
      </c>
      <c r="B35" s="45" t="s">
        <v>77</v>
      </c>
    </row>
    <row r="36" spans="1:3" ht="12.75" customHeight="1" x14ac:dyDescent="0.2">
      <c r="A36" s="168" t="s">
        <v>55</v>
      </c>
      <c r="B36" s="165" t="s">
        <v>78</v>
      </c>
    </row>
    <row r="38" spans="1:3" ht="12.75" customHeight="1" x14ac:dyDescent="0.2">
      <c r="A38" s="52" t="s">
        <v>79</v>
      </c>
      <c r="B38" s="53"/>
    </row>
    <row r="39" spans="1:3" ht="12.75" customHeight="1" x14ac:dyDescent="0.2">
      <c r="A39" s="168" t="s">
        <v>49</v>
      </c>
      <c r="B39" s="45" t="s">
        <v>80</v>
      </c>
    </row>
    <row r="41" spans="1:3" ht="12.75" customHeight="1" x14ac:dyDescent="0.2">
      <c r="A41" s="52" t="s">
        <v>81</v>
      </c>
      <c r="B41" s="53"/>
    </row>
    <row r="42" spans="1:3" ht="12.75" customHeight="1" x14ac:dyDescent="0.2">
      <c r="A42" s="168" t="s">
        <v>49</v>
      </c>
      <c r="B42" s="239" t="s">
        <v>82</v>
      </c>
    </row>
    <row r="43" spans="1:3" ht="12.75" customHeight="1" x14ac:dyDescent="0.2">
      <c r="B43" s="239"/>
    </row>
    <row r="44" spans="1:3" ht="12.75" customHeight="1" x14ac:dyDescent="0.2">
      <c r="B44" s="169"/>
    </row>
    <row r="45" spans="1:3" ht="12.75" customHeight="1" x14ac:dyDescent="0.2">
      <c r="A45" s="179" t="s">
        <v>83</v>
      </c>
      <c r="B45" s="53"/>
      <c r="C45" s="44" t="s">
        <v>40</v>
      </c>
    </row>
    <row r="46" spans="1:3" ht="12.75" customHeight="1" x14ac:dyDescent="0.2">
      <c r="A46" s="168" t="s">
        <v>49</v>
      </c>
      <c r="B46" s="169" t="s">
        <v>84</v>
      </c>
    </row>
    <row r="47" spans="1:3" ht="12.75" customHeight="1" x14ac:dyDescent="0.2">
      <c r="A47" s="168" t="s">
        <v>53</v>
      </c>
      <c r="B47" s="169" t="s">
        <v>85</v>
      </c>
    </row>
    <row r="48" spans="1:3" ht="12.75" customHeight="1" x14ac:dyDescent="0.2">
      <c r="A48" s="168" t="s">
        <v>55</v>
      </c>
      <c r="B48" s="169" t="s">
        <v>86</v>
      </c>
    </row>
    <row r="49" spans="1:2" ht="12.75" customHeight="1" x14ac:dyDescent="0.2">
      <c r="A49" s="168" t="s">
        <v>61</v>
      </c>
      <c r="B49" s="165" t="s">
        <v>87</v>
      </c>
    </row>
    <row r="51" spans="1:2" ht="12.75" customHeight="1" x14ac:dyDescent="0.2">
      <c r="A51" s="179" t="s">
        <v>88</v>
      </c>
      <c r="B51" s="53"/>
    </row>
    <row r="52" spans="1:2" ht="12.75" customHeight="1" x14ac:dyDescent="0.2">
      <c r="A52" s="168" t="s">
        <v>49</v>
      </c>
      <c r="B52" s="169" t="s">
        <v>84</v>
      </c>
    </row>
    <row r="53" spans="1:2" ht="12.75" customHeight="1" x14ac:dyDescent="0.2">
      <c r="A53" s="168" t="s">
        <v>53</v>
      </c>
      <c r="B53" s="169" t="s">
        <v>89</v>
      </c>
    </row>
    <row r="54" spans="1:2" ht="12.75" customHeight="1" x14ac:dyDescent="0.2">
      <c r="A54" s="168" t="s">
        <v>55</v>
      </c>
      <c r="B54" s="169" t="s">
        <v>90</v>
      </c>
    </row>
    <row r="55" spans="1:2" ht="12.75" customHeight="1" x14ac:dyDescent="0.2">
      <c r="A55" s="168" t="s">
        <v>61</v>
      </c>
      <c r="B55" s="169" t="s">
        <v>91</v>
      </c>
    </row>
    <row r="56" spans="1:2" ht="12.75" customHeight="1" x14ac:dyDescent="0.2">
      <c r="A56" s="168" t="s">
        <v>63</v>
      </c>
      <c r="B56" s="169" t="s">
        <v>92</v>
      </c>
    </row>
    <row r="57" spans="1:2" ht="12.75" customHeight="1" x14ac:dyDescent="0.2">
      <c r="A57" s="168" t="s">
        <v>65</v>
      </c>
      <c r="B57" s="165" t="s">
        <v>93</v>
      </c>
    </row>
    <row r="58" spans="1:2" ht="12.75" customHeight="1" x14ac:dyDescent="0.2">
      <c r="A58" s="201" t="s">
        <v>67</v>
      </c>
      <c r="B58" s="165" t="s">
        <v>94</v>
      </c>
    </row>
    <row r="59" spans="1:2" ht="12.75" customHeight="1" x14ac:dyDescent="0.2">
      <c r="A59" s="201" t="s">
        <v>95</v>
      </c>
      <c r="B59" s="165" t="s">
        <v>96</v>
      </c>
    </row>
    <row r="60" spans="1:2" ht="12.75" customHeight="1" x14ac:dyDescent="0.2">
      <c r="A60" s="201" t="s">
        <v>97</v>
      </c>
      <c r="B60" s="165" t="s">
        <v>98</v>
      </c>
    </row>
    <row r="61" spans="1:2" ht="12.75" customHeight="1" x14ac:dyDescent="0.2">
      <c r="A61" s="201" t="s">
        <v>99</v>
      </c>
      <c r="B61" s="165" t="s">
        <v>100</v>
      </c>
    </row>
    <row r="62" spans="1:2" ht="12.75" customHeight="1" x14ac:dyDescent="0.2">
      <c r="A62" s="201" t="s">
        <v>101</v>
      </c>
      <c r="B62" s="165" t="s">
        <v>102</v>
      </c>
    </row>
    <row r="63" spans="1:2" ht="12.75" customHeight="1" x14ac:dyDescent="0.2">
      <c r="A63" s="201" t="s">
        <v>103</v>
      </c>
      <c r="B63" s="165" t="s">
        <v>104</v>
      </c>
    </row>
    <row r="64" spans="1:2" ht="12.75" customHeight="1" x14ac:dyDescent="0.2">
      <c r="A64" s="201" t="s">
        <v>105</v>
      </c>
      <c r="B64" s="165" t="s">
        <v>106</v>
      </c>
    </row>
    <row r="65" spans="1:2" ht="12.75" customHeight="1" x14ac:dyDescent="0.2">
      <c r="A65" s="201" t="s">
        <v>107</v>
      </c>
      <c r="B65" s="165" t="s">
        <v>87</v>
      </c>
    </row>
    <row r="66" spans="1:2" ht="12.75" customHeight="1" x14ac:dyDescent="0.2">
      <c r="A66" s="201" t="s">
        <v>108</v>
      </c>
      <c r="B66" s="165" t="s">
        <v>109</v>
      </c>
    </row>
  </sheetData>
  <sortState ref="B62:B63">
    <sortCondition ref="B62"/>
  </sortState>
  <mergeCells count="7">
    <mergeCell ref="B42:B43"/>
    <mergeCell ref="A1:B1"/>
    <mergeCell ref="A2:B2"/>
    <mergeCell ref="B14:B15"/>
    <mergeCell ref="B16:B17"/>
    <mergeCell ref="B20:B22"/>
    <mergeCell ref="B27:B28"/>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B050"/>
    <pageSetUpPr fitToPage="1"/>
  </sheetPr>
  <dimension ref="A1:U106"/>
  <sheetViews>
    <sheetView zoomScale="70" zoomScaleNormal="70" zoomScaleSheetLayoutView="100" workbookViewId="0">
      <selection activeCell="A33" sqref="A33:A42"/>
    </sheetView>
  </sheetViews>
  <sheetFormatPr defaultRowHeight="12.75" x14ac:dyDescent="0.2"/>
  <cols>
    <col min="1" max="1" width="6.7109375" style="81" customWidth="1"/>
    <col min="2" max="2" width="31" style="81" bestFit="1" customWidth="1"/>
    <col min="3" max="3" width="15.28515625" style="81" customWidth="1"/>
    <col min="4" max="4" width="16.140625" style="81" customWidth="1"/>
    <col min="5" max="5" width="15.7109375" style="81" customWidth="1"/>
    <col min="6" max="6" width="16.5703125" style="81" customWidth="1"/>
    <col min="7" max="7" width="18" style="81" customWidth="1"/>
    <col min="8" max="8" width="61.28515625" style="81" bestFit="1" customWidth="1"/>
    <col min="9" max="9" width="28.5703125" style="81" bestFit="1" customWidth="1"/>
    <col min="10" max="10" width="23" style="81" customWidth="1"/>
    <col min="11" max="12" width="15.7109375" style="81" customWidth="1"/>
    <col min="13" max="13" width="16.7109375" style="81" customWidth="1"/>
    <col min="14" max="14" width="14" style="81" customWidth="1"/>
    <col min="15" max="16" width="15.7109375" style="81" customWidth="1"/>
    <col min="17" max="17" width="64.28515625" style="81" bestFit="1" customWidth="1"/>
    <col min="18" max="18" width="20" style="81" bestFit="1" customWidth="1"/>
    <col min="19" max="21" width="15.7109375" style="81" customWidth="1"/>
    <col min="22" max="22" width="12.7109375" style="81" customWidth="1"/>
    <col min="23" max="23" width="9.140625" style="81"/>
    <col min="24" max="24" width="8.140625" style="81" bestFit="1" customWidth="1"/>
    <col min="25" max="25" width="42" style="81" bestFit="1" customWidth="1"/>
    <col min="26" max="26" width="9.140625" style="81"/>
    <col min="27" max="33" width="12.7109375" style="81" customWidth="1"/>
    <col min="34" max="34" width="9.140625" style="81"/>
    <col min="35" max="41" width="12.7109375" style="81" customWidth="1"/>
    <col min="42" max="42" width="9.140625" style="81"/>
    <col min="43" max="43" width="12.140625" style="81" customWidth="1"/>
    <col min="44" max="44" width="27.7109375" style="81" customWidth="1"/>
    <col min="45" max="45" width="43.85546875" style="81" bestFit="1" customWidth="1"/>
    <col min="46" max="46" width="24.5703125" style="81" customWidth="1"/>
    <col min="47" max="47" width="10.7109375" style="81" customWidth="1"/>
    <col min="48" max="48" width="24.28515625" style="81" customWidth="1"/>
    <col min="49" max="49" width="13.5703125" style="81" customWidth="1"/>
    <col min="50" max="50" width="31.7109375" style="81" customWidth="1"/>
    <col min="51" max="51" width="9.140625" style="81"/>
    <col min="52" max="52" width="12" style="81" bestFit="1" customWidth="1"/>
    <col min="53" max="53" width="28.7109375" style="81" bestFit="1" customWidth="1"/>
    <col min="54" max="54" width="40.140625" style="81" bestFit="1" customWidth="1"/>
    <col min="55" max="55" width="20" style="81" customWidth="1"/>
    <col min="56" max="56" width="14.85546875" style="81" customWidth="1"/>
    <col min="57" max="57" width="17.85546875" style="81" customWidth="1"/>
    <col min="58" max="58" width="13.42578125" style="81" bestFit="1" customWidth="1"/>
    <col min="59" max="16384" width="9.140625" style="81"/>
  </cols>
  <sheetData>
    <row r="1" spans="1:21" ht="62.45" customHeight="1" x14ac:dyDescent="0.4">
      <c r="A1" s="137" t="s">
        <v>110</v>
      </c>
      <c r="D1" s="80"/>
      <c r="E1" s="80"/>
      <c r="F1" s="80"/>
      <c r="G1" s="80"/>
      <c r="H1" s="79" t="s">
        <v>111</v>
      </c>
      <c r="I1" s="138"/>
      <c r="J1" s="138" t="s">
        <v>112</v>
      </c>
      <c r="L1" s="78"/>
      <c r="M1" s="78"/>
      <c r="N1" s="78"/>
      <c r="O1" s="78"/>
      <c r="P1" s="78"/>
      <c r="Q1" s="77"/>
    </row>
    <row r="2" spans="1:21" ht="24.95" customHeight="1" thickBot="1" x14ac:dyDescent="0.4">
      <c r="A2" s="146" t="s">
        <v>113</v>
      </c>
      <c r="B2" s="76"/>
      <c r="C2" s="244">
        <f>Summary!$C$2</f>
        <v>0</v>
      </c>
      <c r="D2" s="244"/>
      <c r="E2" s="244"/>
      <c r="F2" s="80"/>
      <c r="G2" s="75"/>
      <c r="H2" s="146" t="s">
        <v>114</v>
      </c>
      <c r="I2" s="74"/>
      <c r="J2" s="73"/>
      <c r="K2" s="245">
        <f>Summary!$K$2</f>
        <v>0</v>
      </c>
      <c r="L2" s="245"/>
      <c r="M2" s="245"/>
      <c r="N2" s="80"/>
      <c r="Q2" s="78"/>
      <c r="R2" s="78"/>
      <c r="S2" s="78"/>
    </row>
    <row r="3" spans="1:21" ht="24.95" customHeight="1" thickBot="1" x14ac:dyDescent="0.4">
      <c r="A3" s="72" t="s">
        <v>115</v>
      </c>
      <c r="B3" s="76"/>
      <c r="C3" s="252">
        <f>Summary!$C$3</f>
        <v>0</v>
      </c>
      <c r="D3" s="252"/>
      <c r="E3" s="252"/>
      <c r="F3" s="80"/>
      <c r="G3" s="75"/>
      <c r="H3" s="145" t="s">
        <v>116</v>
      </c>
      <c r="I3" s="71"/>
      <c r="J3" s="71"/>
      <c r="K3" s="245">
        <f>Summary!$K$3</f>
        <v>0</v>
      </c>
      <c r="L3" s="245"/>
      <c r="M3" s="245"/>
      <c r="N3" s="80"/>
      <c r="Q3" s="78"/>
      <c r="R3" s="78"/>
      <c r="S3" s="78"/>
    </row>
    <row r="4" spans="1:21" ht="24.95" customHeight="1" thickBot="1" x14ac:dyDescent="0.4">
      <c r="A4" s="72" t="s">
        <v>117</v>
      </c>
      <c r="B4" s="76"/>
      <c r="C4" s="252">
        <f>Summary!$C$4</f>
        <v>0</v>
      </c>
      <c r="D4" s="252"/>
      <c r="E4" s="252"/>
      <c r="F4" s="80"/>
      <c r="G4" s="75" t="s">
        <v>40</v>
      </c>
      <c r="H4" s="145" t="s">
        <v>118</v>
      </c>
      <c r="I4" s="70"/>
      <c r="J4" s="70"/>
      <c r="K4" s="245">
        <f>Summary!$K$4</f>
        <v>0</v>
      </c>
      <c r="L4" s="245"/>
      <c r="M4" s="245"/>
      <c r="N4" s="80"/>
      <c r="Q4" s="78"/>
      <c r="R4" s="78"/>
      <c r="S4" s="78"/>
    </row>
    <row r="5" spans="1:21" ht="24.95" customHeight="1" thickBot="1" x14ac:dyDescent="0.4">
      <c r="A5" s="144" t="s">
        <v>119</v>
      </c>
      <c r="B5" s="76"/>
      <c r="C5" s="252">
        <f>Summary!$C$5</f>
        <v>0</v>
      </c>
      <c r="D5" s="252"/>
      <c r="E5" s="252"/>
      <c r="F5" s="80"/>
      <c r="G5" s="75"/>
      <c r="H5" s="145" t="s">
        <v>120</v>
      </c>
      <c r="I5" s="70"/>
      <c r="J5" s="70"/>
      <c r="K5" s="280">
        <f>Summary!$K$5</f>
        <v>0</v>
      </c>
      <c r="L5" s="280"/>
      <c r="M5" s="280"/>
      <c r="N5" s="80"/>
      <c r="Q5" s="78"/>
    </row>
    <row r="6" spans="1:21" ht="24.95" customHeight="1" thickBot="1" x14ac:dyDescent="0.4">
      <c r="A6" s="144" t="s">
        <v>121</v>
      </c>
      <c r="B6" s="76"/>
      <c r="C6" s="253">
        <f>Summary!$C$6</f>
        <v>0</v>
      </c>
      <c r="D6" s="253"/>
      <c r="E6" s="253"/>
      <c r="F6" s="80"/>
      <c r="G6" s="139"/>
      <c r="H6" s="145" t="s">
        <v>122</v>
      </c>
      <c r="I6" s="70"/>
      <c r="J6" s="70"/>
      <c r="K6" s="245" t="str">
        <f>Summary!$K$6</f>
        <v xml:space="preserve">Program Year 7 </v>
      </c>
      <c r="L6" s="245"/>
      <c r="M6" s="245"/>
      <c r="N6" s="80"/>
      <c r="O6" s="139"/>
      <c r="P6" s="139"/>
      <c r="Q6" s="78"/>
    </row>
    <row r="7" spans="1:21" ht="24" customHeight="1" thickBot="1" x14ac:dyDescent="0.4">
      <c r="D7" s="69"/>
      <c r="E7" s="139"/>
      <c r="F7" s="139"/>
      <c r="G7" s="139"/>
      <c r="H7" s="145" t="s">
        <v>123</v>
      </c>
      <c r="I7" s="70"/>
      <c r="J7" s="70"/>
      <c r="K7" s="245">
        <f>Summary!$K$7</f>
        <v>0</v>
      </c>
      <c r="L7" s="245"/>
      <c r="M7" s="245"/>
      <c r="N7" s="80"/>
      <c r="P7" s="68"/>
      <c r="Q7" s="68"/>
      <c r="R7" s="68"/>
      <c r="S7" s="67"/>
    </row>
    <row r="8" spans="1:21" ht="21.95" customHeight="1" thickBot="1" x14ac:dyDescent="0.3">
      <c r="A8" s="66" t="s">
        <v>124</v>
      </c>
      <c r="D8" s="65"/>
      <c r="E8" s="65"/>
      <c r="F8" s="65"/>
      <c r="G8" s="65"/>
      <c r="H8" s="65"/>
      <c r="I8" s="65"/>
      <c r="J8" s="65"/>
      <c r="K8" s="65"/>
      <c r="L8" s="64"/>
      <c r="M8" s="63"/>
      <c r="N8" s="63"/>
      <c r="O8" s="62"/>
      <c r="P8" s="63"/>
      <c r="Q8" s="63"/>
      <c r="R8" s="63"/>
      <c r="S8" s="63"/>
      <c r="T8" s="63"/>
      <c r="U8" s="63"/>
    </row>
    <row r="9" spans="1:21" ht="21.95" customHeight="1" thickBot="1" x14ac:dyDescent="0.3">
      <c r="B9" s="61"/>
      <c r="C9" s="61"/>
      <c r="D9" s="61"/>
      <c r="E9" s="61"/>
      <c r="F9" s="61"/>
      <c r="G9" s="61"/>
      <c r="H9" s="61"/>
      <c r="I9" s="273" t="s">
        <v>125</v>
      </c>
      <c r="J9" s="274"/>
      <c r="K9" s="274"/>
      <c r="L9" s="274"/>
      <c r="M9" s="274"/>
      <c r="N9" s="275"/>
      <c r="O9" s="273" t="s">
        <v>126</v>
      </c>
      <c r="P9" s="274"/>
      <c r="Q9" s="274"/>
      <c r="R9" s="274"/>
      <c r="S9" s="274"/>
      <c r="T9" s="275"/>
    </row>
    <row r="10" spans="1:21" ht="21.95" customHeight="1" thickBot="1" x14ac:dyDescent="0.25">
      <c r="A10" s="265" t="s">
        <v>127</v>
      </c>
      <c r="B10" s="246" t="s">
        <v>128</v>
      </c>
      <c r="C10" s="246" t="s">
        <v>129</v>
      </c>
      <c r="D10" s="246" t="s">
        <v>130</v>
      </c>
      <c r="E10" s="246" t="s">
        <v>131</v>
      </c>
      <c r="F10" s="246" t="s">
        <v>132</v>
      </c>
      <c r="G10" s="246" t="s">
        <v>133</v>
      </c>
      <c r="H10" s="249" t="s">
        <v>134</v>
      </c>
      <c r="I10" s="265" t="s">
        <v>135</v>
      </c>
      <c r="J10" s="246" t="s">
        <v>136</v>
      </c>
      <c r="K10" s="246" t="s">
        <v>137</v>
      </c>
      <c r="L10" s="246" t="s">
        <v>138</v>
      </c>
      <c r="M10" s="246" t="s">
        <v>139</v>
      </c>
      <c r="N10" s="249" t="s">
        <v>140</v>
      </c>
      <c r="O10" s="185" t="s">
        <v>141</v>
      </c>
      <c r="P10" s="186"/>
      <c r="Q10" s="186"/>
      <c r="R10" s="186"/>
      <c r="S10" s="185" t="s">
        <v>142</v>
      </c>
      <c r="T10" s="187"/>
    </row>
    <row r="11" spans="1:21" ht="21.95" customHeight="1" x14ac:dyDescent="0.2">
      <c r="A11" s="266"/>
      <c r="B11" s="248"/>
      <c r="C11" s="248"/>
      <c r="D11" s="268"/>
      <c r="E11" s="260"/>
      <c r="F11" s="248"/>
      <c r="G11" s="248"/>
      <c r="H11" s="250"/>
      <c r="I11" s="276"/>
      <c r="J11" s="268"/>
      <c r="K11" s="268"/>
      <c r="L11" s="248"/>
      <c r="M11" s="248"/>
      <c r="N11" s="278"/>
      <c r="O11" s="265" t="s">
        <v>143</v>
      </c>
      <c r="P11" s="246" t="s">
        <v>144</v>
      </c>
      <c r="Q11" s="246" t="s">
        <v>145</v>
      </c>
      <c r="R11" s="249" t="s">
        <v>146</v>
      </c>
      <c r="S11" s="265" t="s">
        <v>144</v>
      </c>
      <c r="T11" s="249" t="s">
        <v>146</v>
      </c>
    </row>
    <row r="12" spans="1:21" ht="21.95" customHeight="1" thickBot="1" x14ac:dyDescent="0.25">
      <c r="A12" s="267"/>
      <c r="B12" s="247"/>
      <c r="C12" s="247"/>
      <c r="D12" s="269"/>
      <c r="E12" s="261"/>
      <c r="F12" s="247"/>
      <c r="G12" s="247"/>
      <c r="H12" s="251"/>
      <c r="I12" s="277"/>
      <c r="J12" s="269"/>
      <c r="K12" s="269"/>
      <c r="L12" s="247"/>
      <c r="M12" s="247"/>
      <c r="N12" s="279"/>
      <c r="O12" s="267"/>
      <c r="P12" s="247"/>
      <c r="Q12" s="247"/>
      <c r="R12" s="279"/>
      <c r="S12" s="267"/>
      <c r="T12" s="279"/>
    </row>
    <row r="13" spans="1:21" ht="15.95" customHeight="1" x14ac:dyDescent="0.2">
      <c r="A13" s="57" t="s">
        <v>147</v>
      </c>
      <c r="B13" s="56" t="s">
        <v>148</v>
      </c>
      <c r="C13" s="83" t="s">
        <v>149</v>
      </c>
      <c r="D13" s="83">
        <v>2</v>
      </c>
      <c r="E13" s="84">
        <v>0.75</v>
      </c>
      <c r="F13" s="85" t="s">
        <v>150</v>
      </c>
      <c r="G13" s="85" t="s">
        <v>151</v>
      </c>
      <c r="H13" s="86">
        <v>0.45745301999081234</v>
      </c>
      <c r="I13" s="87" t="s">
        <v>152</v>
      </c>
      <c r="J13" s="82">
        <v>10000</v>
      </c>
      <c r="K13" s="88">
        <v>50</v>
      </c>
      <c r="L13" s="88">
        <v>1800</v>
      </c>
      <c r="M13" s="82" t="s">
        <v>153</v>
      </c>
      <c r="N13" s="89">
        <v>0.94499999999999995</v>
      </c>
      <c r="O13" s="209">
        <v>29.603174603174601</v>
      </c>
      <c r="P13" s="210">
        <v>22.3</v>
      </c>
      <c r="Q13" s="90">
        <v>3306.6363636363635</v>
      </c>
      <c r="R13" s="91">
        <v>48430</v>
      </c>
      <c r="S13" s="92">
        <v>44.5</v>
      </c>
      <c r="T13" s="93">
        <v>96860</v>
      </c>
    </row>
    <row r="14" spans="1:21" ht="15.95" customHeight="1" x14ac:dyDescent="0.2">
      <c r="A14" s="97"/>
      <c r="B14" s="98"/>
      <c r="C14" s="99"/>
      <c r="D14" s="100"/>
      <c r="E14" s="101"/>
      <c r="F14" s="102"/>
      <c r="G14" s="102"/>
      <c r="H14" s="103"/>
      <c r="I14" s="104"/>
      <c r="J14" s="99"/>
      <c r="K14" s="99"/>
      <c r="L14" s="105"/>
      <c r="M14" s="99"/>
      <c r="N14" s="106"/>
      <c r="O14" s="107"/>
      <c r="P14" s="108"/>
      <c r="Q14" s="109"/>
      <c r="R14" s="211"/>
      <c r="S14" s="110"/>
      <c r="T14" s="111"/>
    </row>
    <row r="15" spans="1:21" ht="15.95" customHeight="1" x14ac:dyDescent="0.2">
      <c r="A15" s="114">
        <v>1</v>
      </c>
      <c r="B15" s="26"/>
      <c r="C15" s="213"/>
      <c r="D15" s="215"/>
      <c r="E15" s="214"/>
      <c r="F15" s="212"/>
      <c r="G15" s="55" t="str">
        <f>IF(F15="","",IF(F15="other","Subtype I","Subtype II"))</f>
        <v/>
      </c>
      <c r="H15" s="48" t="str">
        <f>IFERROR(INDEX(Coincidence,MATCH(CONCATENATE($K$7," ",$C$4),'Lookup Tables'!$AG$6:$AG$152,0),MATCH(C15,'Lookup Tables'!$AH$5:$AL$5,0)),"Not Available for Selected Facility Type and Motor Function")</f>
        <v>Not Available for Selected Facility Type and Motor Function</v>
      </c>
      <c r="I15" s="27"/>
      <c r="J15" s="218"/>
      <c r="K15" s="222"/>
      <c r="L15" s="219"/>
      <c r="M15" s="218"/>
      <c r="N15" s="206">
        <f>IF(G15="Subtype I",INDEX(SubtypeI,MATCH(K15,'Lookup Tables'!$D$7:$D$34,0),MATCH(CONCATENATE(M15,L15),'Lookup Tables'!$E$6:$J$6,0)),(IF(G15="Subtype II",INDEX(SubtypeII,MATCH(K15,'Lookup Tables'!$L$7:$L$34,0),MATCH(CONCATENATE(M15,L15),'Lookup Tables'!$M$6:$T$6,0)),0)))</f>
        <v>0</v>
      </c>
      <c r="O15" s="209" t="str">
        <f>IF(K15="Custom 1",'Motor Custom Input'!$C$11*0.746*E15/N15,IF(K15="Custom 2",'Motor Custom Input'!$C$12*0.746*E15/N15,IF(K15="Custom 3",'Motor Custom Input'!$C$13*0.746*E15/N15,IF(OR(K15="",N15=""),"",K15*0.746*E15/N15))))</f>
        <v/>
      </c>
      <c r="P15" s="210" t="str">
        <f t="shared" ref="P15:P24" si="0">IF($O15="","",O15*H15)</f>
        <v/>
      </c>
      <c r="Q15" s="198" t="str">
        <f>IFERROR(INDEX(RunHours,MATCH(CONCATENATE($K$7," ",$C$4),'Lookup Tables'!$X$6:$X$152,0),MATCH(C15,'Lookup Tables'!$Y$5:$AC$5,0)),"Not Available for Selected Facility Type and Motor Function")</f>
        <v>Not Available for Selected Facility Type and Motor Function</v>
      </c>
      <c r="R15" s="211" t="str">
        <f>IFERROR(IF(Q15="","",O15*Q15),"BLANK")</f>
        <v>BLANK</v>
      </c>
      <c r="S15" s="115" t="str">
        <f t="shared" ref="S15:S24" si="1">IF(P15="","",D15*P15)</f>
        <v/>
      </c>
      <c r="T15" s="116" t="str">
        <f t="shared" ref="T15:T24" si="2">IF(O15="","",D15*R15)</f>
        <v/>
      </c>
    </row>
    <row r="16" spans="1:21" ht="15.95" customHeight="1" x14ac:dyDescent="0.2">
      <c r="A16" s="114">
        <v>2</v>
      </c>
      <c r="B16" s="26"/>
      <c r="C16" s="213"/>
      <c r="D16" s="215"/>
      <c r="E16" s="214"/>
      <c r="F16" s="212"/>
      <c r="G16" s="55" t="str">
        <f t="shared" ref="G16:G24" si="3">IF(F16="","",IF(F16="other","Subtype I","Subtype II"))</f>
        <v/>
      </c>
      <c r="H16" s="48" t="str">
        <f>IFERROR(INDEX(Coincidence,MATCH(CONCATENATE($K$7," ",$C$4),'Lookup Tables'!$AG$6:$AG$152,0),MATCH(C16,'Lookup Tables'!$AH$5:$AL$5,0)),"Not Available for Selected Facility Type and Motor Function")</f>
        <v>Not Available for Selected Facility Type and Motor Function</v>
      </c>
      <c r="I16" s="27"/>
      <c r="J16" s="218"/>
      <c r="K16" s="222"/>
      <c r="L16" s="219"/>
      <c r="M16" s="218"/>
      <c r="N16" s="206">
        <f>IF(G16="Subtype I",INDEX(SubtypeI,MATCH(K16,'Lookup Tables'!$D$7:$D$34,0),MATCH(CONCATENATE(M16,L16),'Lookup Tables'!$E$6:$J$6,0)),(IF(G16="Subtype II",INDEX(SubtypeII,MATCH(K16,'Lookup Tables'!$L$7:$L$34,0),MATCH(CONCATENATE(M16,L16),'Lookup Tables'!$M$6:$T$6,0)),0)))</f>
        <v>0</v>
      </c>
      <c r="O16" s="209" t="str">
        <f>IF(K16="Custom 1",'Motor Custom Input'!$C$11*0.746*E16/N16,IF(K16="Custom 2",'Motor Custom Input'!$C$12*0.746*E16/N16,IF(K16="Custom 3",'Motor Custom Input'!$C$13*0.746*E16/N16,IF(OR(K16="",N16=""),"",K16*0.746*E16/N16))))</f>
        <v/>
      </c>
      <c r="P16" s="210" t="str">
        <f t="shared" si="0"/>
        <v/>
      </c>
      <c r="Q16" s="198" t="str">
        <f>IFERROR(INDEX(RunHours,MATCH(CONCATENATE($K$7," ",$C$4),'Lookup Tables'!$X$6:$X$152,0),MATCH(C16,'Lookup Tables'!$Y$5:$AC$5,0)),"Not Available for Selected Facility Type and Motor Function")</f>
        <v>Not Available for Selected Facility Type and Motor Function</v>
      </c>
      <c r="R16" s="211" t="str">
        <f t="shared" ref="R16:R24" si="4">IFERROR(IF(Q16="","",O16*Q16),"BLANK")</f>
        <v>BLANK</v>
      </c>
      <c r="S16" s="115" t="str">
        <f t="shared" si="1"/>
        <v/>
      </c>
      <c r="T16" s="116" t="str">
        <f t="shared" si="2"/>
        <v/>
      </c>
    </row>
    <row r="17" spans="1:21" ht="15.95" customHeight="1" x14ac:dyDescent="0.2">
      <c r="A17" s="114">
        <v>3</v>
      </c>
      <c r="B17" s="26"/>
      <c r="C17" s="213"/>
      <c r="D17" s="215"/>
      <c r="E17" s="214"/>
      <c r="F17" s="212"/>
      <c r="G17" s="55" t="str">
        <f t="shared" si="3"/>
        <v/>
      </c>
      <c r="H17" s="48" t="str">
        <f>IFERROR(INDEX(Coincidence,MATCH(CONCATENATE($K$7," ",$C$4),'Lookup Tables'!$AG$6:$AG$152,0),MATCH(C17,'Lookup Tables'!$AH$5:$AL$5,0)),"Not Available for Selected Facility Type and Motor Function")</f>
        <v>Not Available for Selected Facility Type and Motor Function</v>
      </c>
      <c r="I17" s="27"/>
      <c r="J17" s="218"/>
      <c r="K17" s="222"/>
      <c r="L17" s="219"/>
      <c r="M17" s="218"/>
      <c r="N17" s="206">
        <f>IF(G17="Subtype I",INDEX(SubtypeI,MATCH(K17,'Lookup Tables'!$D$7:$D$34,0),MATCH(CONCATENATE(M17,L17),'Lookup Tables'!$E$6:$J$6,0)),(IF(G17="Subtype II",INDEX(SubtypeII,MATCH(K17,'Lookup Tables'!$L$7:$L$34,0),MATCH(CONCATENATE(M17,L17),'Lookup Tables'!$M$6:$T$6,0)),0)))</f>
        <v>0</v>
      </c>
      <c r="O17" s="209" t="str">
        <f>IF(K17="Custom 1",'Motor Custom Input'!$C$11*0.746*E17/N17,IF(K17="Custom 2",'Motor Custom Input'!$C$12*0.746*E17/N17,IF(K17="Custom 3",'Motor Custom Input'!$C$13*0.746*E17/N17,IF(OR(K17="",N17=""),"",K17*0.746*E17/N17))))</f>
        <v/>
      </c>
      <c r="P17" s="210" t="str">
        <f t="shared" si="0"/>
        <v/>
      </c>
      <c r="Q17" s="198" t="str">
        <f>IFERROR(INDEX(RunHours,MATCH(CONCATENATE($K$7," ",$C$4),'Lookup Tables'!$X$6:$X$152,0),MATCH(C17,'Lookup Tables'!$Y$5:$AC$5,0)),"Not Available for Selected Facility Type and Motor Function")</f>
        <v>Not Available for Selected Facility Type and Motor Function</v>
      </c>
      <c r="R17" s="211" t="str">
        <f t="shared" si="4"/>
        <v>BLANK</v>
      </c>
      <c r="S17" s="115" t="str">
        <f t="shared" si="1"/>
        <v/>
      </c>
      <c r="T17" s="116" t="str">
        <f t="shared" si="2"/>
        <v/>
      </c>
    </row>
    <row r="18" spans="1:21" ht="15.95" customHeight="1" x14ac:dyDescent="0.2">
      <c r="A18" s="114">
        <v>4</v>
      </c>
      <c r="B18" s="26"/>
      <c r="C18" s="213"/>
      <c r="D18" s="215"/>
      <c r="E18" s="214"/>
      <c r="F18" s="212"/>
      <c r="G18" s="55" t="str">
        <f t="shared" si="3"/>
        <v/>
      </c>
      <c r="H18" s="48" t="str">
        <f>IFERROR(INDEX(Coincidence,MATCH(CONCATENATE($K$7," ",$C$4),'Lookup Tables'!$AG$6:$AG$152,0),MATCH(C18,'Lookup Tables'!$AH$5:$AL$5,0)),"Not Available for Selected Facility Type and Motor Function")</f>
        <v>Not Available for Selected Facility Type and Motor Function</v>
      </c>
      <c r="I18" s="27"/>
      <c r="J18" s="218"/>
      <c r="K18" s="222"/>
      <c r="L18" s="219"/>
      <c r="M18" s="218"/>
      <c r="N18" s="206">
        <f>IF(G18="Subtype I",INDEX(SubtypeI,MATCH(K18,'Lookup Tables'!$D$7:$D$34,0),MATCH(CONCATENATE(M18,L18),'Lookup Tables'!$E$6:$J$6,0)),(IF(G18="Subtype II",INDEX(SubtypeII,MATCH(K18,'Lookup Tables'!$L$7:$L$34,0),MATCH(CONCATENATE(M18,L18),'Lookup Tables'!$M$6:$T$6,0)),0)))</f>
        <v>0</v>
      </c>
      <c r="O18" s="209" t="str">
        <f>IF(K18="Custom 1",'Motor Custom Input'!$C$11*0.746*E18/N18,IF(K18="Custom 2",'Motor Custom Input'!$C$12*0.746*E18/N18,IF(K18="Custom 3",'Motor Custom Input'!$C$13*0.746*E18/N18,IF(OR(K18="",N18=""),"",K18*0.746*E18/N18))))</f>
        <v/>
      </c>
      <c r="P18" s="210" t="str">
        <f t="shared" si="0"/>
        <v/>
      </c>
      <c r="Q18" s="198" t="str">
        <f>IFERROR(INDEX(RunHours,MATCH(CONCATENATE($K$7," ",$C$4),'Lookup Tables'!$X$6:$X$152,0),MATCH(C18,'Lookup Tables'!$Y$5:$AC$5,0)),"Not Available for Selected Facility Type and Motor Function")</f>
        <v>Not Available for Selected Facility Type and Motor Function</v>
      </c>
      <c r="R18" s="211" t="str">
        <f t="shared" si="4"/>
        <v>BLANK</v>
      </c>
      <c r="S18" s="115" t="str">
        <f t="shared" si="1"/>
        <v/>
      </c>
      <c r="T18" s="116" t="str">
        <f t="shared" si="2"/>
        <v/>
      </c>
    </row>
    <row r="19" spans="1:21" ht="15.95" customHeight="1" x14ac:dyDescent="0.2">
      <c r="A19" s="114">
        <v>5</v>
      </c>
      <c r="B19" s="26"/>
      <c r="C19" s="213"/>
      <c r="D19" s="215"/>
      <c r="E19" s="214"/>
      <c r="F19" s="212"/>
      <c r="G19" s="55" t="str">
        <f t="shared" si="3"/>
        <v/>
      </c>
      <c r="H19" s="48" t="str">
        <f>IFERROR(INDEX(Coincidence,MATCH(CONCATENATE($K$7," ",$C$4),'Lookup Tables'!$AG$6:$AG$152,0),MATCH(C19,'Lookup Tables'!$AH$5:$AL$5,0)),"Not Available for Selected Facility Type and Motor Function")</f>
        <v>Not Available for Selected Facility Type and Motor Function</v>
      </c>
      <c r="I19" s="27"/>
      <c r="J19" s="218"/>
      <c r="K19" s="222"/>
      <c r="L19" s="219"/>
      <c r="M19" s="218"/>
      <c r="N19" s="206">
        <f>IF(G19="Subtype I",INDEX(SubtypeI,MATCH(K19,'Lookup Tables'!$D$7:$D$34,0),MATCH(CONCATENATE(M19,L19),'Lookup Tables'!$E$6:$J$6,0)),(IF(G19="Subtype II",INDEX(SubtypeII,MATCH(K19,'Lookup Tables'!$L$7:$L$34,0),MATCH(CONCATENATE(M19,L19),'Lookup Tables'!$M$6:$T$6,0)),0)))</f>
        <v>0</v>
      </c>
      <c r="O19" s="209" t="str">
        <f>IF(K19="Custom 1",'Motor Custom Input'!$C$11*0.746*E19/N19,IF(K19="Custom 2",'Motor Custom Input'!$C$12*0.746*E19/N19,IF(K19="Custom 3",'Motor Custom Input'!$C$13*0.746*E19/N19,IF(OR(K19="",N19=""),"",K19*0.746*E19/N19))))</f>
        <v/>
      </c>
      <c r="P19" s="210" t="str">
        <f t="shared" si="0"/>
        <v/>
      </c>
      <c r="Q19" s="198" t="str">
        <f>IFERROR(INDEX(RunHours,MATCH(CONCATENATE($K$7," ",$C$4),'Lookup Tables'!$X$6:$X$152,0),MATCH(C19,'Lookup Tables'!$Y$5:$AC$5,0)),"Not Available for Selected Facility Type and Motor Function")</f>
        <v>Not Available for Selected Facility Type and Motor Function</v>
      </c>
      <c r="R19" s="211" t="str">
        <f t="shared" si="4"/>
        <v>BLANK</v>
      </c>
      <c r="S19" s="115" t="str">
        <f t="shared" si="1"/>
        <v/>
      </c>
      <c r="T19" s="116" t="str">
        <f t="shared" si="2"/>
        <v/>
      </c>
    </row>
    <row r="20" spans="1:21" ht="15.95" customHeight="1" x14ac:dyDescent="0.2">
      <c r="A20" s="114">
        <v>6</v>
      </c>
      <c r="B20" s="26"/>
      <c r="C20" s="213"/>
      <c r="D20" s="215"/>
      <c r="E20" s="214"/>
      <c r="F20" s="212"/>
      <c r="G20" s="55" t="str">
        <f t="shared" si="3"/>
        <v/>
      </c>
      <c r="H20" s="48" t="str">
        <f>IFERROR(INDEX(Coincidence,MATCH(CONCATENATE($K$7," ",$C$4),'Lookup Tables'!$AG$6:$AG$152,0),MATCH(C20,'Lookup Tables'!$AH$5:$AL$5,0)),"Not Available for Selected Facility Type and Motor Function")</f>
        <v>Not Available for Selected Facility Type and Motor Function</v>
      </c>
      <c r="I20" s="27"/>
      <c r="J20" s="218"/>
      <c r="K20" s="222"/>
      <c r="L20" s="219"/>
      <c r="M20" s="218"/>
      <c r="N20" s="206">
        <f>IF(G20="Subtype I",INDEX(SubtypeI,MATCH(K20,'Lookup Tables'!$D$7:$D$34,0),MATCH(CONCATENATE(M20,L20),'Lookup Tables'!$E$6:$J$6,0)),(IF(G20="Subtype II",INDEX(SubtypeII,MATCH(K20,'Lookup Tables'!$L$7:$L$34,0),MATCH(CONCATENATE(M20,L20),'Lookup Tables'!$M$6:$T$6,0)),0)))</f>
        <v>0</v>
      </c>
      <c r="O20" s="209" t="str">
        <f>IF(K20="Custom 1",'Motor Custom Input'!$C$11*0.746*E20/N20,IF(K20="Custom 2",'Motor Custom Input'!$C$12*0.746*E20/N20,IF(K20="Custom 3",'Motor Custom Input'!$C$13*0.746*E20/N20,IF(OR(K20="",N20=""),"",K20*0.746*E20/N20))))</f>
        <v/>
      </c>
      <c r="P20" s="210" t="str">
        <f t="shared" si="0"/>
        <v/>
      </c>
      <c r="Q20" s="198" t="str">
        <f>IFERROR(INDEX(RunHours,MATCH(CONCATENATE($K$7," ",$C$4),'Lookup Tables'!$X$6:$X$152,0),MATCH(C20,'Lookup Tables'!$Y$5:$AC$5,0)),"Not Available for Selected Facility Type and Motor Function")</f>
        <v>Not Available for Selected Facility Type and Motor Function</v>
      </c>
      <c r="R20" s="211" t="str">
        <f t="shared" si="4"/>
        <v>BLANK</v>
      </c>
      <c r="S20" s="115" t="str">
        <f t="shared" si="1"/>
        <v/>
      </c>
      <c r="T20" s="116" t="str">
        <f t="shared" si="2"/>
        <v/>
      </c>
    </row>
    <row r="21" spans="1:21" ht="15.95" customHeight="1" x14ac:dyDescent="0.2">
      <c r="A21" s="114">
        <v>7</v>
      </c>
      <c r="B21" s="26"/>
      <c r="C21" s="213"/>
      <c r="D21" s="215"/>
      <c r="E21" s="214"/>
      <c r="F21" s="212"/>
      <c r="G21" s="55" t="str">
        <f t="shared" si="3"/>
        <v/>
      </c>
      <c r="H21" s="48" t="str">
        <f>IFERROR(INDEX(Coincidence,MATCH(CONCATENATE($K$7," ",$C$4),'Lookup Tables'!$AG$6:$AG$152,0),MATCH(C21,'Lookup Tables'!$AH$5:$AL$5,0)),"Not Available for Selected Facility Type and Motor Function")</f>
        <v>Not Available for Selected Facility Type and Motor Function</v>
      </c>
      <c r="I21" s="27"/>
      <c r="J21" s="218"/>
      <c r="K21" s="222"/>
      <c r="L21" s="219"/>
      <c r="M21" s="218"/>
      <c r="N21" s="206">
        <f>IF(G21="Subtype I",INDEX(SubtypeI,MATCH(K21,'Lookup Tables'!$D$7:$D$34,0),MATCH(CONCATENATE(M21,L21),'Lookup Tables'!$E$6:$J$6,0)),(IF(G21="Subtype II",INDEX(SubtypeII,MATCH(K21,'Lookup Tables'!$L$7:$L$34,0),MATCH(CONCATENATE(M21,L21),'Lookup Tables'!$M$6:$T$6,0)),0)))</f>
        <v>0</v>
      </c>
      <c r="O21" s="209" t="str">
        <f>IF(K21="Custom 1",'Motor Custom Input'!$C$11*0.746*E21/N21,IF(K21="Custom 2",'Motor Custom Input'!$C$12*0.746*E21/N21,IF(K21="Custom 3",'Motor Custom Input'!$C$13*0.746*E21/N21,IF(OR(K21="",N21=""),"",K21*0.746*E21/N21))))</f>
        <v/>
      </c>
      <c r="P21" s="210" t="str">
        <f t="shared" si="0"/>
        <v/>
      </c>
      <c r="Q21" s="198" t="str">
        <f>IFERROR(INDEX(RunHours,MATCH(CONCATENATE($K$7," ",$C$4),'Lookup Tables'!$X$6:$X$152,0),MATCH(C21,'Lookup Tables'!$Y$5:$AC$5,0)),"Not Available for Selected Facility Type and Motor Function")</f>
        <v>Not Available for Selected Facility Type and Motor Function</v>
      </c>
      <c r="R21" s="211" t="str">
        <f t="shared" si="4"/>
        <v>BLANK</v>
      </c>
      <c r="S21" s="115" t="str">
        <f t="shared" si="1"/>
        <v/>
      </c>
      <c r="T21" s="116" t="str">
        <f t="shared" si="2"/>
        <v/>
      </c>
    </row>
    <row r="22" spans="1:21" ht="15.95" customHeight="1" x14ac:dyDescent="0.2">
      <c r="A22" s="114">
        <v>8</v>
      </c>
      <c r="B22" s="26"/>
      <c r="C22" s="213"/>
      <c r="D22" s="215"/>
      <c r="E22" s="214"/>
      <c r="F22" s="212"/>
      <c r="G22" s="55" t="str">
        <f t="shared" si="3"/>
        <v/>
      </c>
      <c r="H22" s="48" t="str">
        <f>IFERROR(INDEX(Coincidence,MATCH(CONCATENATE($K$7," ",$C$4),'Lookup Tables'!$AG$6:$AG$152,0),MATCH(C22,'Lookup Tables'!$AH$5:$AL$5,0)),"Not Available for Selected Facility Type and Motor Function")</f>
        <v>Not Available for Selected Facility Type and Motor Function</v>
      </c>
      <c r="I22" s="27"/>
      <c r="J22" s="218"/>
      <c r="K22" s="222"/>
      <c r="L22" s="219"/>
      <c r="M22" s="218"/>
      <c r="N22" s="206">
        <f>IF(G22="Subtype I",INDEX(SubtypeI,MATCH(K22,'Lookup Tables'!$D$7:$D$34,0),MATCH(CONCATENATE(M22,L22),'Lookup Tables'!$E$6:$J$6,0)),(IF(G22="Subtype II",INDEX(SubtypeII,MATCH(K22,'Lookup Tables'!$L$7:$L$34,0),MATCH(CONCATENATE(M22,L22),'Lookup Tables'!$M$6:$T$6,0)),0)))</f>
        <v>0</v>
      </c>
      <c r="O22" s="209" t="str">
        <f>IF(K22="Custom 1",'Motor Custom Input'!$C$11*0.746*E22/N22,IF(K22="Custom 2",'Motor Custom Input'!$C$12*0.746*E22/N22,IF(K22="Custom 3",'Motor Custom Input'!$C$13*0.746*E22/N22,IF(OR(K22="",N22=""),"",K22*0.746*E22/N22))))</f>
        <v/>
      </c>
      <c r="P22" s="210" t="str">
        <f t="shared" si="0"/>
        <v/>
      </c>
      <c r="Q22" s="198" t="str">
        <f>IFERROR(INDEX(RunHours,MATCH(CONCATENATE($K$7," ",$C$4),'Lookup Tables'!$X$6:$X$152,0),MATCH(C22,'Lookup Tables'!$Y$5:$AC$5,0)),"Not Available for Selected Facility Type and Motor Function")</f>
        <v>Not Available for Selected Facility Type and Motor Function</v>
      </c>
      <c r="R22" s="211" t="str">
        <f t="shared" si="4"/>
        <v>BLANK</v>
      </c>
      <c r="S22" s="115" t="str">
        <f t="shared" si="1"/>
        <v/>
      </c>
      <c r="T22" s="116" t="str">
        <f t="shared" si="2"/>
        <v/>
      </c>
    </row>
    <row r="23" spans="1:21" ht="15.95" customHeight="1" x14ac:dyDescent="0.2">
      <c r="A23" s="114">
        <v>9</v>
      </c>
      <c r="B23" s="26"/>
      <c r="C23" s="213"/>
      <c r="D23" s="215"/>
      <c r="E23" s="214"/>
      <c r="F23" s="212"/>
      <c r="G23" s="55" t="str">
        <f t="shared" si="3"/>
        <v/>
      </c>
      <c r="H23" s="48" t="str">
        <f>IFERROR(INDEX(Coincidence,MATCH(CONCATENATE($K$7," ",$C$4),'Lookup Tables'!$AG$6:$AG$152,0),MATCH(C23,'Lookup Tables'!$AH$5:$AL$5,0)),"Not Available for Selected Facility Type and Motor Function")</f>
        <v>Not Available for Selected Facility Type and Motor Function</v>
      </c>
      <c r="I23" s="27"/>
      <c r="J23" s="218"/>
      <c r="K23" s="222"/>
      <c r="L23" s="219"/>
      <c r="M23" s="218"/>
      <c r="N23" s="206">
        <f>IF(G23="Subtype I",INDEX(SubtypeI,MATCH(K23,'Lookup Tables'!$D$7:$D$34,0),MATCH(CONCATENATE(M23,L23),'Lookup Tables'!$E$6:$J$6,0)),(IF(G23="Subtype II",INDEX(SubtypeII,MATCH(K23,'Lookup Tables'!$L$7:$L$34,0),MATCH(CONCATENATE(M23,L23),'Lookup Tables'!$M$6:$T$6,0)),0)))</f>
        <v>0</v>
      </c>
      <c r="O23" s="209" t="str">
        <f>IF(K23="Custom 1",'Motor Custom Input'!$C$11*0.746*E23/N23,IF(K23="Custom 2",'Motor Custom Input'!$C$12*0.746*E23/N23,IF(K23="Custom 3",'Motor Custom Input'!$C$13*0.746*E23/N23,IF(OR(K23="",N23=""),"",K23*0.746*E23/N23))))</f>
        <v/>
      </c>
      <c r="P23" s="210" t="str">
        <f t="shared" si="0"/>
        <v/>
      </c>
      <c r="Q23" s="198" t="str">
        <f>IFERROR(INDEX(RunHours,MATCH(CONCATENATE($K$7," ",$C$4),'Lookup Tables'!$X$6:$X$152,0),MATCH(C23,'Lookup Tables'!$Y$5:$AC$5,0)),"Not Available for Selected Facility Type and Motor Function")</f>
        <v>Not Available for Selected Facility Type and Motor Function</v>
      </c>
      <c r="R23" s="211" t="str">
        <f t="shared" si="4"/>
        <v>BLANK</v>
      </c>
      <c r="S23" s="115" t="str">
        <f t="shared" si="1"/>
        <v/>
      </c>
      <c r="T23" s="116" t="str">
        <f t="shared" si="2"/>
        <v/>
      </c>
    </row>
    <row r="24" spans="1:21" ht="15.95" customHeight="1" thickBot="1" x14ac:dyDescent="0.25">
      <c r="A24" s="114">
        <v>10</v>
      </c>
      <c r="B24" s="26"/>
      <c r="C24" s="213"/>
      <c r="D24" s="215"/>
      <c r="E24" s="214"/>
      <c r="F24" s="212"/>
      <c r="G24" s="55" t="str">
        <f t="shared" si="3"/>
        <v/>
      </c>
      <c r="H24" s="48" t="str">
        <f>IFERROR(INDEX(Coincidence,MATCH(CONCATENATE($K$7," ",$C$4),'Lookup Tables'!$AG$6:$AG$152,0),MATCH(C24,'Lookup Tables'!$AH$5:$AL$5,0)),"Not Available for Selected Facility Type and Motor Function")</f>
        <v>Not Available for Selected Facility Type and Motor Function</v>
      </c>
      <c r="I24" s="27"/>
      <c r="J24" s="218"/>
      <c r="K24" s="222"/>
      <c r="L24" s="219"/>
      <c r="M24" s="218"/>
      <c r="N24" s="206">
        <f>IF(G24="Subtype I",INDEX(SubtypeI,MATCH(K24,'Lookup Tables'!$D$7:$D$34,0),MATCH(CONCATENATE(M24,L24),'Lookup Tables'!$E$6:$J$6,0)),(IF(G24="Subtype II",INDEX(SubtypeII,MATCH(K24,'Lookup Tables'!$L$7:$L$34,0),MATCH(CONCATENATE(M24,L24),'Lookup Tables'!$M$6:$T$6,0)),0)))</f>
        <v>0</v>
      </c>
      <c r="O24" s="209" t="str">
        <f>IF(K24="Custom 1",'Motor Custom Input'!$C$11*0.746*E24/N24,IF(K24="Custom 2",'Motor Custom Input'!$C$12*0.746*E24/N24,IF(K24="Custom 3",'Motor Custom Input'!$C$13*0.746*E24/N24,IF(OR(K24="",N24=""),"",K24*0.746*E24/N24))))</f>
        <v/>
      </c>
      <c r="P24" s="210" t="str">
        <f t="shared" si="0"/>
        <v/>
      </c>
      <c r="Q24" s="198" t="str">
        <f>IFERROR(INDEX(RunHours,MATCH(CONCATENATE($K$7," ",$C$4),'Lookup Tables'!$X$6:$X$152,0),MATCH(C24,'Lookup Tables'!$Y$5:$AC$5,0)),"Not Available for Selected Facility Type and Motor Function")</f>
        <v>Not Available for Selected Facility Type and Motor Function</v>
      </c>
      <c r="R24" s="211" t="str">
        <f t="shared" si="4"/>
        <v>BLANK</v>
      </c>
      <c r="S24" s="115" t="str">
        <f t="shared" si="1"/>
        <v/>
      </c>
      <c r="T24" s="116" t="str">
        <f t="shared" si="2"/>
        <v/>
      </c>
    </row>
    <row r="25" spans="1:21" ht="18.75" customHeight="1" thickBot="1" x14ac:dyDescent="0.3">
      <c r="A25" s="117"/>
      <c r="B25" s="118"/>
      <c r="C25" s="118"/>
      <c r="D25" s="119"/>
      <c r="E25" s="120"/>
      <c r="F25" s="120"/>
      <c r="G25" s="120"/>
      <c r="H25" s="120"/>
      <c r="I25" s="120"/>
      <c r="J25" s="120"/>
      <c r="K25" s="120"/>
      <c r="L25" s="120"/>
      <c r="M25" s="120"/>
      <c r="N25" s="120"/>
      <c r="O25" s="120"/>
      <c r="P25" s="120"/>
      <c r="Q25" s="120"/>
      <c r="R25" s="121"/>
      <c r="S25" s="122">
        <f>SUM(S15:S24)</f>
        <v>0</v>
      </c>
      <c r="T25" s="123">
        <f>SUM(T15:T24)</f>
        <v>0</v>
      </c>
    </row>
    <row r="26" spans="1:21" ht="21.95" customHeight="1" thickBot="1" x14ac:dyDescent="0.3">
      <c r="A26" s="66" t="s">
        <v>154</v>
      </c>
      <c r="D26" s="65"/>
      <c r="E26" s="65"/>
      <c r="F26" s="65"/>
      <c r="G26" s="65"/>
      <c r="H26" s="65"/>
      <c r="I26" s="65"/>
      <c r="J26" s="65"/>
      <c r="K26" s="64"/>
      <c r="L26" s="63"/>
      <c r="M26" s="63"/>
      <c r="N26" s="62"/>
      <c r="O26" s="63"/>
      <c r="P26" s="63"/>
      <c r="Q26" s="63"/>
      <c r="R26" s="63"/>
      <c r="S26" s="63"/>
      <c r="T26" s="63"/>
      <c r="U26" s="63"/>
    </row>
    <row r="27" spans="1:21" ht="18.75" customHeight="1" thickBot="1" x14ac:dyDescent="0.3">
      <c r="B27" s="61"/>
      <c r="C27" s="61"/>
      <c r="D27" s="61"/>
      <c r="E27" s="61"/>
      <c r="F27" s="61"/>
      <c r="G27" s="61"/>
      <c r="H27" s="61"/>
      <c r="I27" s="273" t="s">
        <v>125</v>
      </c>
      <c r="J27" s="274"/>
      <c r="K27" s="274"/>
      <c r="L27" s="274"/>
      <c r="M27" s="274"/>
      <c r="N27" s="275"/>
      <c r="O27" s="273" t="s">
        <v>155</v>
      </c>
      <c r="P27" s="274"/>
      <c r="Q27" s="274"/>
      <c r="R27" s="274"/>
      <c r="S27" s="274"/>
      <c r="T27" s="275"/>
    </row>
    <row r="28" spans="1:21" ht="20.100000000000001" customHeight="1" thickBot="1" x14ac:dyDescent="0.25">
      <c r="A28" s="262" t="s">
        <v>127</v>
      </c>
      <c r="B28" s="270" t="s">
        <v>128</v>
      </c>
      <c r="C28" s="246" t="s">
        <v>129</v>
      </c>
      <c r="D28" s="246" t="s">
        <v>130</v>
      </c>
      <c r="E28" s="246" t="s">
        <v>131</v>
      </c>
      <c r="F28" s="246" t="s">
        <v>132</v>
      </c>
      <c r="G28" s="246" t="s">
        <v>133</v>
      </c>
      <c r="H28" s="249" t="s">
        <v>134</v>
      </c>
      <c r="I28" s="265" t="s">
        <v>135</v>
      </c>
      <c r="J28" s="246" t="s">
        <v>136</v>
      </c>
      <c r="K28" s="246" t="s">
        <v>137</v>
      </c>
      <c r="L28" s="246" t="s">
        <v>138</v>
      </c>
      <c r="M28" s="246" t="s">
        <v>139</v>
      </c>
      <c r="N28" s="249" t="s">
        <v>140</v>
      </c>
      <c r="O28" s="60" t="s">
        <v>141</v>
      </c>
      <c r="P28" s="59"/>
      <c r="Q28" s="59"/>
      <c r="R28" s="59"/>
      <c r="S28" s="60" t="s">
        <v>142</v>
      </c>
      <c r="T28" s="58"/>
    </row>
    <row r="29" spans="1:21" ht="20.100000000000001" customHeight="1" x14ac:dyDescent="0.2">
      <c r="A29" s="263"/>
      <c r="B29" s="271"/>
      <c r="C29" s="248"/>
      <c r="D29" s="268"/>
      <c r="E29" s="260"/>
      <c r="F29" s="248"/>
      <c r="G29" s="248"/>
      <c r="H29" s="250"/>
      <c r="I29" s="276"/>
      <c r="J29" s="268"/>
      <c r="K29" s="268"/>
      <c r="L29" s="248"/>
      <c r="M29" s="248"/>
      <c r="N29" s="278"/>
      <c r="O29" s="265" t="s">
        <v>143</v>
      </c>
      <c r="P29" s="246" t="s">
        <v>144</v>
      </c>
      <c r="Q29" s="246" t="s">
        <v>145</v>
      </c>
      <c r="R29" s="249" t="s">
        <v>146</v>
      </c>
      <c r="S29" s="265" t="s">
        <v>144</v>
      </c>
      <c r="T29" s="249" t="s">
        <v>146</v>
      </c>
    </row>
    <row r="30" spans="1:21" ht="20.100000000000001" customHeight="1" thickBot="1" x14ac:dyDescent="0.25">
      <c r="A30" s="264"/>
      <c r="B30" s="272"/>
      <c r="C30" s="247"/>
      <c r="D30" s="269"/>
      <c r="E30" s="261"/>
      <c r="F30" s="247"/>
      <c r="G30" s="247"/>
      <c r="H30" s="251"/>
      <c r="I30" s="277"/>
      <c r="J30" s="269"/>
      <c r="K30" s="269"/>
      <c r="L30" s="247"/>
      <c r="M30" s="247"/>
      <c r="N30" s="279"/>
      <c r="O30" s="267"/>
      <c r="P30" s="247"/>
      <c r="Q30" s="247"/>
      <c r="R30" s="279"/>
      <c r="S30" s="267"/>
      <c r="T30" s="279"/>
    </row>
    <row r="31" spans="1:21" ht="15" x14ac:dyDescent="0.2">
      <c r="A31" s="57" t="s">
        <v>147</v>
      </c>
      <c r="B31" s="56" t="s">
        <v>148</v>
      </c>
      <c r="C31" s="83" t="s">
        <v>149</v>
      </c>
      <c r="D31" s="83">
        <v>2</v>
      </c>
      <c r="E31" s="84">
        <v>0.75</v>
      </c>
      <c r="F31" s="85" t="s">
        <v>150</v>
      </c>
      <c r="G31" s="85" t="s">
        <v>151</v>
      </c>
      <c r="H31" s="86">
        <v>0.45745301999081234</v>
      </c>
      <c r="I31" s="125" t="s">
        <v>152</v>
      </c>
      <c r="J31" s="82">
        <v>20000</v>
      </c>
      <c r="K31" s="88">
        <v>50</v>
      </c>
      <c r="L31" s="196">
        <v>1800</v>
      </c>
      <c r="M31" s="82" t="s">
        <v>153</v>
      </c>
      <c r="N31" s="89">
        <v>0.95499999999999996</v>
      </c>
      <c r="O31" s="126">
        <v>29.293193717277486</v>
      </c>
      <c r="P31" s="210">
        <v>13.400259931144475</v>
      </c>
      <c r="Q31" s="88">
        <v>3306.6363636363635</v>
      </c>
      <c r="R31" s="91">
        <v>96861.939552593991</v>
      </c>
      <c r="S31" s="127">
        <v>26.800519862288951</v>
      </c>
      <c r="T31" s="93">
        <v>193723.87910518798</v>
      </c>
    </row>
    <row r="32" spans="1:21" ht="15" x14ac:dyDescent="0.2">
      <c r="A32" s="97"/>
      <c r="B32" s="98"/>
      <c r="C32" s="99"/>
      <c r="D32" s="100"/>
      <c r="E32" s="101"/>
      <c r="F32" s="102"/>
      <c r="G32" s="102"/>
      <c r="H32" s="103"/>
      <c r="I32" s="128"/>
      <c r="J32" s="99"/>
      <c r="K32" s="99"/>
      <c r="L32" s="197"/>
      <c r="M32" s="99"/>
      <c r="N32" s="106"/>
      <c r="O32" s="107"/>
      <c r="P32" s="108"/>
      <c r="Q32" s="105"/>
      <c r="R32" s="129"/>
      <c r="S32" s="130"/>
      <c r="T32" s="111"/>
    </row>
    <row r="33" spans="1:20" ht="15" x14ac:dyDescent="0.2">
      <c r="A33" s="114">
        <v>1</v>
      </c>
      <c r="B33" s="26"/>
      <c r="C33" s="213"/>
      <c r="D33" s="215"/>
      <c r="E33" s="214"/>
      <c r="F33" s="212"/>
      <c r="G33" s="55" t="str">
        <f>IF(F33="","",IF(F33="other","Subtype I","Subtype II"))</f>
        <v/>
      </c>
      <c r="H33" s="48" t="str">
        <f>IFERROR(INDEX(Coincidence,MATCH(CONCATENATE($K$7," ",$C$4),'Lookup Tables'!$AG$6:$AG$152,0),MATCH(C33,'Lookup Tables'!$AH$5:$AL$5,0)),"Not Available for Selected Facility Type and Motor Function")</f>
        <v>Not Available for Selected Facility Type and Motor Function</v>
      </c>
      <c r="I33" s="27"/>
      <c r="J33" s="218"/>
      <c r="K33" s="222"/>
      <c r="L33" s="219"/>
      <c r="M33" s="218"/>
      <c r="N33" s="221"/>
      <c r="O33" s="209" t="str">
        <f>IF(K33="Custom 1",'Motor Custom Input'!$C$11*0.746*E33/N33,IF(K33="Custom 2",'Motor Custom Input'!$C$12*0.746*E33/N33,IF(K33="Custom 3",'Motor Custom Input'!$C$13*0.746*E33/N33,IF(OR(K33="",N33=""),"",K33*0.746*E33/N33))))</f>
        <v/>
      </c>
      <c r="P33" s="210" t="str">
        <f>IF($O33="","",O33*H33)</f>
        <v/>
      </c>
      <c r="Q33" s="195" t="str">
        <f>IFERROR(INDEX(RunHours,MATCH(CONCATENATE($K$7," ",$C$4),'Lookup Tables'!$X$6:$X$152,0),MATCH(C33,'Lookup Tables'!$Y$5:$AC$5,0)),"Not Available for Selected Facility Type and Motor Function")</f>
        <v>Not Available for Selected Facility Type and Motor Function</v>
      </c>
      <c r="R33" s="211" t="str">
        <f>IFERROR(IF(Q33="","",O33*Q33),"BLANK")</f>
        <v>BLANK</v>
      </c>
      <c r="S33" s="115" t="str">
        <f>IF(P33="","",D33*P33)</f>
        <v/>
      </c>
      <c r="T33" s="116" t="str">
        <f>IF(O33="","",D33*R33)</f>
        <v/>
      </c>
    </row>
    <row r="34" spans="1:20" ht="15.75" customHeight="1" x14ac:dyDescent="0.2">
      <c r="A34" s="114">
        <v>2</v>
      </c>
      <c r="B34" s="26"/>
      <c r="C34" s="213"/>
      <c r="D34" s="215"/>
      <c r="E34" s="214"/>
      <c r="F34" s="212"/>
      <c r="G34" s="55" t="str">
        <f>IF(F34="","",IF(F34="other","Subtype I","Subtype II"))</f>
        <v/>
      </c>
      <c r="H34" s="48" t="str">
        <f>IFERROR(INDEX(Coincidence,MATCH(CONCATENATE($K$7," ",$C$4),'Lookup Tables'!$AG$6:$AG$152,0),MATCH(C34,'Lookup Tables'!$AH$5:$AL$5,0)),"Not Available for Selected Facility Type and Motor Function")</f>
        <v>Not Available for Selected Facility Type and Motor Function</v>
      </c>
      <c r="I34" s="27"/>
      <c r="J34" s="218"/>
      <c r="K34" s="222"/>
      <c r="L34" s="219"/>
      <c r="M34" s="218"/>
      <c r="N34" s="221"/>
      <c r="O34" s="209" t="str">
        <f>IF(K34="Custom 1",'Motor Custom Input'!$C$11*0.746*E34/N34,IF(K34="Custom 2",'Motor Custom Input'!$C$12*0.746*E34/N34,IF(K34="Custom 3",'Motor Custom Input'!$C$13*0.746*E34/N34,IF(OR(K34="",N34=""),"",K34*0.746*E34/N34))))</f>
        <v/>
      </c>
      <c r="P34" s="210" t="str">
        <f t="shared" ref="P34:P35" si="5">IF($O34="","",O34*H34)</f>
        <v/>
      </c>
      <c r="Q34" s="195" t="str">
        <f>IFERROR(INDEX(RunHours,MATCH(CONCATENATE($K$7," ",$C$4),'Lookup Tables'!$X$6:$X$152,0),MATCH(C34,'Lookup Tables'!$Y$5:$AC$5,0)),"Not Available for Selected Facility Type and Motor Function")</f>
        <v>Not Available for Selected Facility Type and Motor Function</v>
      </c>
      <c r="R34" s="211" t="str">
        <f t="shared" ref="R34:R42" si="6">IFERROR(IF(Q34="","",O34*Q34),"BLANK")</f>
        <v>BLANK</v>
      </c>
      <c r="S34" s="115" t="str">
        <f>IF(P34="","",D34*P34)</f>
        <v/>
      </c>
      <c r="T34" s="116" t="str">
        <f>IF(O34="","",D34*R34)</f>
        <v/>
      </c>
    </row>
    <row r="35" spans="1:20" ht="15.95" customHeight="1" x14ac:dyDescent="0.2">
      <c r="A35" s="114">
        <v>3</v>
      </c>
      <c r="B35" s="26"/>
      <c r="C35" s="213"/>
      <c r="D35" s="215"/>
      <c r="E35" s="214"/>
      <c r="F35" s="212"/>
      <c r="G35" s="55" t="str">
        <f t="shared" ref="G35:G42" si="7">IF(F35="","",IF(F35="other","Subtype I","Subtype II"))</f>
        <v/>
      </c>
      <c r="H35" s="48" t="str">
        <f>IFERROR(INDEX(Coincidence,MATCH(CONCATENATE($K$7," ",$C$4),'Lookup Tables'!$AG$6:$AG$152,0),MATCH(C35,'Lookup Tables'!$AH$5:$AL$5,0)),"Not Available for Selected Facility Type and Motor Function")</f>
        <v>Not Available for Selected Facility Type and Motor Function</v>
      </c>
      <c r="I35" s="27"/>
      <c r="J35" s="218"/>
      <c r="K35" s="222"/>
      <c r="L35" s="219"/>
      <c r="M35" s="218"/>
      <c r="N35" s="221"/>
      <c r="O35" s="209" t="str">
        <f>IF(K35="Custom 1",'Motor Custom Input'!$C$11*0.746*E35/N35,IF(K35="Custom 2",'Motor Custom Input'!$C$12*0.746*E35/N35,IF(K35="Custom 3",'Motor Custom Input'!$C$13*0.746*E35/N35,IF(OR(K35="",N35=""),"",K35*0.746*E35/N35))))</f>
        <v/>
      </c>
      <c r="P35" s="210" t="str">
        <f t="shared" si="5"/>
        <v/>
      </c>
      <c r="Q35" s="195" t="str">
        <f>IFERROR(INDEX(RunHours,MATCH(CONCATENATE($K$7," ",$C$4),'Lookup Tables'!$X$6:$X$152,0),MATCH(C35,'Lookup Tables'!$Y$5:$AC$5,0)),"Not Available for Selected Facility Type and Motor Function")</f>
        <v>Not Available for Selected Facility Type and Motor Function</v>
      </c>
      <c r="R35" s="211" t="str">
        <f t="shared" si="6"/>
        <v>BLANK</v>
      </c>
      <c r="S35" s="115" t="str">
        <f t="shared" ref="S35:S42" si="8">IF(P35="","",D35*P35)</f>
        <v/>
      </c>
      <c r="T35" s="116" t="str">
        <f t="shared" ref="T35:T42" si="9">IF(O35="","",D35*R35)</f>
        <v/>
      </c>
    </row>
    <row r="36" spans="1:20" ht="15" x14ac:dyDescent="0.2">
      <c r="A36" s="114">
        <v>4</v>
      </c>
      <c r="B36" s="26"/>
      <c r="C36" s="213"/>
      <c r="D36" s="215"/>
      <c r="E36" s="214"/>
      <c r="F36" s="212"/>
      <c r="G36" s="55" t="str">
        <f>IF(F36="","",IF(F36="other","Subtype I","Subtype II"))</f>
        <v/>
      </c>
      <c r="H36" s="48" t="str">
        <f>IFERROR(INDEX(Coincidence,MATCH(CONCATENATE($K$7," ",$C$4),'Lookup Tables'!$AG$6:$AG$152,0),MATCH(C36,'Lookup Tables'!$AH$5:$AL$5,0)),"Not Available for Selected Facility Type and Motor Function")</f>
        <v>Not Available for Selected Facility Type and Motor Function</v>
      </c>
      <c r="I36" s="27"/>
      <c r="J36" s="218"/>
      <c r="K36" s="222"/>
      <c r="L36" s="219"/>
      <c r="M36" s="218"/>
      <c r="N36" s="221"/>
      <c r="O36" s="209" t="str">
        <f>IF(K36="Custom 1",'Motor Custom Input'!$C$11*0.746*E36/N36,IF(K36="Custom 2",'Motor Custom Input'!$C$12*0.746*E36/N36,IF(K36="Custom 3",'Motor Custom Input'!$C$13*0.746*E36/N36,IF(OR(K36="",N36=""),"",K36*0.746*E36/N36))))</f>
        <v/>
      </c>
      <c r="P36" s="210" t="str">
        <f t="shared" ref="P36:P42" si="10">IF($O36="","",O36*H36)</f>
        <v/>
      </c>
      <c r="Q36" s="195" t="str">
        <f>IFERROR(INDEX(RunHours,MATCH(CONCATENATE($K$7," ",$C$4),'Lookup Tables'!$X$6:$X$152,0),MATCH(C36,'Lookup Tables'!$Y$5:$AC$5,0)),"Not Available for Selected Facility Type and Motor Function")</f>
        <v>Not Available for Selected Facility Type and Motor Function</v>
      </c>
      <c r="R36" s="211" t="str">
        <f t="shared" si="6"/>
        <v>BLANK</v>
      </c>
      <c r="S36" s="115" t="str">
        <f>IF(P36="","",D36*P36)</f>
        <v/>
      </c>
      <c r="T36" s="116" t="str">
        <f>IF(O36="","",D36*R36)</f>
        <v/>
      </c>
    </row>
    <row r="37" spans="1:20" ht="15" x14ac:dyDescent="0.2">
      <c r="A37" s="114">
        <v>5</v>
      </c>
      <c r="B37" s="26"/>
      <c r="C37" s="213"/>
      <c r="D37" s="215"/>
      <c r="E37" s="214"/>
      <c r="F37" s="212"/>
      <c r="G37" s="55" t="str">
        <f>IF(F37="","",IF(F37="other","Subtype I","Subtype II"))</f>
        <v/>
      </c>
      <c r="H37" s="48" t="str">
        <f>IFERROR(INDEX(Coincidence,MATCH(CONCATENATE($K$7," ",$C$4),'Lookup Tables'!$AG$6:$AG$152,0),MATCH(C37,'Lookup Tables'!$AH$5:$AL$5,0)),"Not Available for Selected Facility Type and Motor Function")</f>
        <v>Not Available for Selected Facility Type and Motor Function</v>
      </c>
      <c r="I37" s="27"/>
      <c r="J37" s="218"/>
      <c r="K37" s="222"/>
      <c r="L37" s="219"/>
      <c r="M37" s="218"/>
      <c r="N37" s="221"/>
      <c r="O37" s="209" t="str">
        <f>IF(K37="Custom 1",'Motor Custom Input'!$C$11*0.746*E37/N37,IF(K37="Custom 2",'Motor Custom Input'!$C$12*0.746*E37/N37,IF(K37="Custom 3",'Motor Custom Input'!$C$13*0.746*E37/N37,IF(OR(K37="",N37=""),"",K37*0.746*E37/N37))))</f>
        <v/>
      </c>
      <c r="P37" s="210" t="str">
        <f t="shared" si="10"/>
        <v/>
      </c>
      <c r="Q37" s="195" t="str">
        <f>IFERROR(INDEX(RunHours,MATCH(CONCATENATE($K$7," ",$C$4),'Lookup Tables'!$X$6:$X$152,0),MATCH(C37,'Lookup Tables'!$Y$5:$AC$5,0)),"Not Available for Selected Facility Type and Motor Function")</f>
        <v>Not Available for Selected Facility Type and Motor Function</v>
      </c>
      <c r="R37" s="211" t="str">
        <f t="shared" si="6"/>
        <v>BLANK</v>
      </c>
      <c r="S37" s="115" t="str">
        <f>IF(P37="","",D37*P37)</f>
        <v/>
      </c>
      <c r="T37" s="116" t="str">
        <f>IF(O37="","",D37*R37)</f>
        <v/>
      </c>
    </row>
    <row r="38" spans="1:20" ht="15.95" customHeight="1" x14ac:dyDescent="0.2">
      <c r="A38" s="114">
        <v>6</v>
      </c>
      <c r="B38" s="26"/>
      <c r="C38" s="213"/>
      <c r="D38" s="215"/>
      <c r="E38" s="214"/>
      <c r="F38" s="212"/>
      <c r="G38" s="55" t="str">
        <f t="shared" si="7"/>
        <v/>
      </c>
      <c r="H38" s="48" t="str">
        <f>IFERROR(INDEX(Coincidence,MATCH(CONCATENATE($K$7," ",$C$4),'Lookup Tables'!$AG$6:$AG$152,0),MATCH(C38,'Lookup Tables'!$AH$5:$AL$5,0)),"Not Available for Selected Facility Type and Motor Function")</f>
        <v>Not Available for Selected Facility Type and Motor Function</v>
      </c>
      <c r="I38" s="27"/>
      <c r="J38" s="218"/>
      <c r="K38" s="222"/>
      <c r="L38" s="219"/>
      <c r="M38" s="218"/>
      <c r="N38" s="221"/>
      <c r="O38" s="209" t="str">
        <f>IF(K38="Custom 1",'Motor Custom Input'!$C$11*0.746*E38/N38,IF(K38="Custom 2",'Motor Custom Input'!$C$12*0.746*E38/N38,IF(K38="Custom 3",'Motor Custom Input'!$C$13*0.746*E38/N38,IF(OR(K38="",N38=""),"",K38*0.746*E38/N38))))</f>
        <v/>
      </c>
      <c r="P38" s="210" t="str">
        <f t="shared" si="10"/>
        <v/>
      </c>
      <c r="Q38" s="195" t="str">
        <f>IFERROR(INDEX(RunHours,MATCH(CONCATENATE($K$7," ",$C$4),'Lookup Tables'!$X$6:$X$152,0),MATCH(C38,'Lookup Tables'!$Y$5:$AC$5,0)),"Not Available for Selected Facility Type and Motor Function")</f>
        <v>Not Available for Selected Facility Type and Motor Function</v>
      </c>
      <c r="R38" s="211" t="str">
        <f t="shared" si="6"/>
        <v>BLANK</v>
      </c>
      <c r="S38" s="115" t="str">
        <f t="shared" si="8"/>
        <v/>
      </c>
      <c r="T38" s="116" t="str">
        <f t="shared" si="9"/>
        <v/>
      </c>
    </row>
    <row r="39" spans="1:20" ht="15.95" customHeight="1" x14ac:dyDescent="0.2">
      <c r="A39" s="114">
        <v>7</v>
      </c>
      <c r="B39" s="26"/>
      <c r="C39" s="213"/>
      <c r="D39" s="215"/>
      <c r="E39" s="214"/>
      <c r="F39" s="212"/>
      <c r="G39" s="55" t="str">
        <f t="shared" si="7"/>
        <v/>
      </c>
      <c r="H39" s="48" t="str">
        <f>IFERROR(INDEX(Coincidence,MATCH(CONCATENATE($K$7," ",$C$4),'Lookup Tables'!$AG$6:$AG$152,0),MATCH(C39,'Lookup Tables'!$AH$5:$AL$5,0)),"Not Available for Selected Facility Type and Motor Function")</f>
        <v>Not Available for Selected Facility Type and Motor Function</v>
      </c>
      <c r="I39" s="27"/>
      <c r="J39" s="218"/>
      <c r="K39" s="222"/>
      <c r="L39" s="219"/>
      <c r="M39" s="218"/>
      <c r="N39" s="221"/>
      <c r="O39" s="209" t="str">
        <f>IF(K39="Custom 1",'Motor Custom Input'!$C$11*0.746*E39/N39,IF(K39="Custom 2",'Motor Custom Input'!$C$12*0.746*E39/N39,IF(K39="Custom 3",'Motor Custom Input'!$C$13*0.746*E39/N39,IF(OR(K39="",N39=""),"",K39*0.746*E39/N39))))</f>
        <v/>
      </c>
      <c r="P39" s="210" t="str">
        <f t="shared" si="10"/>
        <v/>
      </c>
      <c r="Q39" s="195" t="str">
        <f>IFERROR(INDEX(RunHours,MATCH(CONCATENATE($K$7," ",$C$4),'Lookup Tables'!$X$6:$X$152,0),MATCH(C39,'Lookup Tables'!$Y$5:$AC$5,0)),"Not Available for Selected Facility Type and Motor Function")</f>
        <v>Not Available for Selected Facility Type and Motor Function</v>
      </c>
      <c r="R39" s="211" t="str">
        <f t="shared" si="6"/>
        <v>BLANK</v>
      </c>
      <c r="S39" s="115" t="str">
        <f t="shared" si="8"/>
        <v/>
      </c>
      <c r="T39" s="116" t="str">
        <f t="shared" si="9"/>
        <v/>
      </c>
    </row>
    <row r="40" spans="1:20" ht="15.95" customHeight="1" x14ac:dyDescent="0.2">
      <c r="A40" s="114">
        <v>8</v>
      </c>
      <c r="B40" s="26"/>
      <c r="C40" s="213"/>
      <c r="D40" s="215"/>
      <c r="E40" s="214"/>
      <c r="F40" s="212"/>
      <c r="G40" s="55" t="str">
        <f t="shared" si="7"/>
        <v/>
      </c>
      <c r="H40" s="48" t="str">
        <f>IFERROR(INDEX(Coincidence,MATCH(CONCATENATE($K$7," ",$C$4),'Lookup Tables'!$AG$6:$AG$152,0),MATCH(C40,'Lookup Tables'!$AH$5:$AL$5,0)),"Not Available for Selected Facility Type and Motor Function")</f>
        <v>Not Available for Selected Facility Type and Motor Function</v>
      </c>
      <c r="I40" s="27"/>
      <c r="J40" s="218"/>
      <c r="K40" s="222"/>
      <c r="L40" s="219"/>
      <c r="M40" s="218"/>
      <c r="N40" s="221"/>
      <c r="O40" s="209" t="str">
        <f>IF(K40="Custom 1",'Motor Custom Input'!$C$11*0.746*E40/N40,IF(K40="Custom 2",'Motor Custom Input'!$C$12*0.746*E40/N40,IF(K40="Custom 3",'Motor Custom Input'!$C$13*0.746*E40/N40,IF(OR(K40="",N40=""),"",K40*0.746*E40/N40))))</f>
        <v/>
      </c>
      <c r="P40" s="210" t="str">
        <f t="shared" si="10"/>
        <v/>
      </c>
      <c r="Q40" s="195" t="str">
        <f>IFERROR(INDEX(RunHours,MATCH(CONCATENATE($K$7," ",$C$4),'Lookup Tables'!$X$6:$X$152,0),MATCH(C40,'Lookup Tables'!$Y$5:$AC$5,0)),"Not Available for Selected Facility Type and Motor Function")</f>
        <v>Not Available for Selected Facility Type and Motor Function</v>
      </c>
      <c r="R40" s="211" t="str">
        <f t="shared" si="6"/>
        <v>BLANK</v>
      </c>
      <c r="S40" s="115" t="str">
        <f t="shared" si="8"/>
        <v/>
      </c>
      <c r="T40" s="116" t="str">
        <f t="shared" si="9"/>
        <v/>
      </c>
    </row>
    <row r="41" spans="1:20" ht="16.5" customHeight="1" x14ac:dyDescent="0.2">
      <c r="A41" s="114">
        <v>9</v>
      </c>
      <c r="B41" s="26"/>
      <c r="C41" s="213"/>
      <c r="D41" s="215"/>
      <c r="E41" s="214"/>
      <c r="F41" s="212"/>
      <c r="G41" s="55" t="str">
        <f t="shared" si="7"/>
        <v/>
      </c>
      <c r="H41" s="48" t="str">
        <f>IFERROR(INDEX(Coincidence,MATCH(CONCATENATE($K$7," ",$C$4),'Lookup Tables'!$AG$6:$AG$152,0),MATCH(C41,'Lookup Tables'!$AH$5:$AL$5,0)),"Not Available for Selected Facility Type and Motor Function")</f>
        <v>Not Available for Selected Facility Type and Motor Function</v>
      </c>
      <c r="I41" s="27"/>
      <c r="J41" s="218"/>
      <c r="K41" s="222"/>
      <c r="L41" s="219"/>
      <c r="M41" s="218"/>
      <c r="N41" s="221"/>
      <c r="O41" s="209" t="str">
        <f>IF(K41="Custom 1",'Motor Custom Input'!$C$11*0.746*E41/N41,IF(K41="Custom 2",'Motor Custom Input'!$C$12*0.746*E41/N41,IF(K41="Custom 3",'Motor Custom Input'!$C$13*0.746*E41/N41,IF(OR(K41="",N41=""),"",K41*0.746*E41/N41))))</f>
        <v/>
      </c>
      <c r="P41" s="210" t="str">
        <f t="shared" si="10"/>
        <v/>
      </c>
      <c r="Q41" s="195" t="str">
        <f>IFERROR(INDEX(RunHours,MATCH(CONCATENATE($K$7," ",$C$4),'Lookup Tables'!$X$6:$X$152,0),MATCH(C41,'Lookup Tables'!$Y$5:$AC$5,0)),"Not Available for Selected Facility Type and Motor Function")</f>
        <v>Not Available for Selected Facility Type and Motor Function</v>
      </c>
      <c r="R41" s="211" t="str">
        <f t="shared" si="6"/>
        <v>BLANK</v>
      </c>
      <c r="S41" s="115" t="str">
        <f t="shared" si="8"/>
        <v/>
      </c>
      <c r="T41" s="116" t="str">
        <f t="shared" si="9"/>
        <v/>
      </c>
    </row>
    <row r="42" spans="1:20" ht="15.95" customHeight="1" thickBot="1" x14ac:dyDescent="0.25">
      <c r="A42" s="114">
        <v>10</v>
      </c>
      <c r="B42" s="26"/>
      <c r="C42" s="213"/>
      <c r="D42" s="215"/>
      <c r="E42" s="214"/>
      <c r="F42" s="212"/>
      <c r="G42" s="55" t="str">
        <f t="shared" si="7"/>
        <v/>
      </c>
      <c r="H42" s="48" t="str">
        <f>IFERROR(INDEX(Coincidence,MATCH(CONCATENATE($K$7," ",$C$4),'Lookup Tables'!$AG$6:$AG$152,0),MATCH(C42,'Lookup Tables'!$AH$5:$AL$5,0)),"Not Available for Selected Facility Type and Motor Function")</f>
        <v>Not Available for Selected Facility Type and Motor Function</v>
      </c>
      <c r="I42" s="27"/>
      <c r="J42" s="218"/>
      <c r="K42" s="222"/>
      <c r="L42" s="219"/>
      <c r="M42" s="218"/>
      <c r="N42" s="221"/>
      <c r="O42" s="209" t="str">
        <f>IF(K42="Custom 1",'Motor Custom Input'!$C$11*0.746*E42/N42,IF(K42="Custom 2",'Motor Custom Input'!$C$12*0.746*E42/N42,IF(K42="Custom 3",'Motor Custom Input'!$C$13*0.746*E42/N42,IF(OR(K42="",N42=""),"",K42*0.746*E42/N42))))</f>
        <v/>
      </c>
      <c r="P42" s="210" t="str">
        <f t="shared" si="10"/>
        <v/>
      </c>
      <c r="Q42" s="195" t="str">
        <f>IFERROR(INDEX(RunHours,MATCH(CONCATENATE($K$7," ",$C$4),'Lookup Tables'!$X$6:$X$152,0),MATCH(C42,'Lookup Tables'!$Y$5:$AC$5,0)),"Not Available for Selected Facility Type and Motor Function")</f>
        <v>Not Available for Selected Facility Type and Motor Function</v>
      </c>
      <c r="R42" s="211" t="str">
        <f t="shared" si="6"/>
        <v>BLANK</v>
      </c>
      <c r="S42" s="115" t="str">
        <f t="shared" si="8"/>
        <v/>
      </c>
      <c r="T42" s="116" t="str">
        <f t="shared" si="9"/>
        <v/>
      </c>
    </row>
    <row r="43" spans="1:20" ht="18.75" thickBot="1" x14ac:dyDescent="0.3">
      <c r="A43" s="117"/>
      <c r="B43" s="118"/>
      <c r="C43" s="118"/>
      <c r="D43" s="119"/>
      <c r="E43" s="120"/>
      <c r="F43" s="120"/>
      <c r="G43" s="120"/>
      <c r="H43" s="120"/>
      <c r="I43" s="120"/>
      <c r="J43" s="120"/>
      <c r="K43" s="120"/>
      <c r="L43" s="120"/>
      <c r="M43" s="120"/>
      <c r="N43" s="120"/>
      <c r="O43" s="120"/>
      <c r="P43" s="120"/>
      <c r="Q43" s="120"/>
      <c r="R43" s="121"/>
      <c r="S43" s="122">
        <f>SUM(S33:S42)</f>
        <v>0</v>
      </c>
      <c r="T43" s="123">
        <f>SUM(T33:T42)</f>
        <v>0</v>
      </c>
    </row>
    <row r="44" spans="1:20" ht="20.100000000000001" customHeight="1" thickBot="1" x14ac:dyDescent="0.25">
      <c r="A44" s="66" t="s">
        <v>156</v>
      </c>
      <c r="B44" s="68"/>
      <c r="C44" s="68"/>
      <c r="D44" s="68"/>
      <c r="E44" s="68"/>
      <c r="F44" s="68"/>
      <c r="G44" s="68"/>
    </row>
    <row r="45" spans="1:20" ht="20.100000000000001" customHeight="1" x14ac:dyDescent="0.2">
      <c r="A45" s="254" t="s">
        <v>157</v>
      </c>
      <c r="B45" s="255"/>
      <c r="C45" s="256"/>
      <c r="D45" s="131">
        <f>S25-S43</f>
        <v>0</v>
      </c>
    </row>
    <row r="46" spans="1:20" ht="20.100000000000001" customHeight="1" thickBot="1" x14ac:dyDescent="0.25">
      <c r="A46" s="257" t="s">
        <v>158</v>
      </c>
      <c r="B46" s="258"/>
      <c r="C46" s="259"/>
      <c r="D46" s="132">
        <f>T25-T43</f>
        <v>0</v>
      </c>
    </row>
    <row r="47" spans="1:20" ht="13.5" customHeight="1" x14ac:dyDescent="0.2"/>
    <row r="49" ht="12.75" customHeight="1" x14ac:dyDescent="0.2"/>
    <row r="51" ht="12.75" customHeight="1" x14ac:dyDescent="0.2"/>
    <row r="52" ht="13.5" customHeight="1" x14ac:dyDescent="0.2"/>
    <row r="53" ht="12.75" customHeight="1" x14ac:dyDescent="0.2"/>
    <row r="54" ht="12.75" customHeight="1" x14ac:dyDescent="0.2"/>
    <row r="55" ht="12.75" customHeight="1" x14ac:dyDescent="0.2"/>
    <row r="56" ht="12.75" customHeight="1" x14ac:dyDescent="0.2"/>
    <row r="57" ht="13.5" customHeight="1" x14ac:dyDescent="0.2"/>
    <row r="104" ht="15.75" customHeight="1" x14ac:dyDescent="0.2"/>
    <row r="106" ht="15.75" customHeight="1" x14ac:dyDescent="0.2"/>
  </sheetData>
  <sheetProtection sheet="1" objects="1" scenarios="1" formatCells="0" formatColumns="0" formatRows="0" insertColumns="0" insertRows="0" insertHyperlinks="0" deleteColumns="0" deleteRows="0" sort="0" autoFilter="0" pivotTables="0"/>
  <mergeCells count="57">
    <mergeCell ref="I27:N27"/>
    <mergeCell ref="I28:I30"/>
    <mergeCell ref="O29:O30"/>
    <mergeCell ref="Q29:Q30"/>
    <mergeCell ref="P11:P12"/>
    <mergeCell ref="N28:N30"/>
    <mergeCell ref="L28:L30"/>
    <mergeCell ref="O11:O12"/>
    <mergeCell ref="O27:T27"/>
    <mergeCell ref="J28:J30"/>
    <mergeCell ref="K28:K30"/>
    <mergeCell ref="T11:T12"/>
    <mergeCell ref="T29:T30"/>
    <mergeCell ref="M28:M30"/>
    <mergeCell ref="R29:R30"/>
    <mergeCell ref="S29:S30"/>
    <mergeCell ref="Q11:Q12"/>
    <mergeCell ref="R11:R12"/>
    <mergeCell ref="S11:S12"/>
    <mergeCell ref="O9:T9"/>
    <mergeCell ref="K4:M4"/>
    <mergeCell ref="K5:M5"/>
    <mergeCell ref="J10:J12"/>
    <mergeCell ref="L10:L12"/>
    <mergeCell ref="M10:M12"/>
    <mergeCell ref="K6:M6"/>
    <mergeCell ref="I9:N9"/>
    <mergeCell ref="I10:I12"/>
    <mergeCell ref="K7:M7"/>
    <mergeCell ref="K10:K12"/>
    <mergeCell ref="N10:N12"/>
    <mergeCell ref="A45:C45"/>
    <mergeCell ref="A46:C46"/>
    <mergeCell ref="E10:E12"/>
    <mergeCell ref="E28:E30"/>
    <mergeCell ref="A28:A30"/>
    <mergeCell ref="A10:A12"/>
    <mergeCell ref="D10:D12"/>
    <mergeCell ref="B10:B12"/>
    <mergeCell ref="B28:B30"/>
    <mergeCell ref="D28:D30"/>
    <mergeCell ref="C2:E2"/>
    <mergeCell ref="K2:M2"/>
    <mergeCell ref="P29:P30"/>
    <mergeCell ref="F10:F12"/>
    <mergeCell ref="F28:F30"/>
    <mergeCell ref="G10:G12"/>
    <mergeCell ref="G28:G30"/>
    <mergeCell ref="H28:H30"/>
    <mergeCell ref="C10:C12"/>
    <mergeCell ref="C28:C30"/>
    <mergeCell ref="H10:H12"/>
    <mergeCell ref="C3:E3"/>
    <mergeCell ref="C4:E4"/>
    <mergeCell ref="C5:E5"/>
    <mergeCell ref="C6:E6"/>
    <mergeCell ref="K3:M3"/>
  </mergeCells>
  <conditionalFormatting sqref="S25:T25 S43:T43 G15:H24 G33:H42 O33:T42 N15:T24">
    <cfRule type="containsErrors" dxfId="21" priority="34" stopIfTrue="1">
      <formula>ISERROR(G15)</formula>
    </cfRule>
  </conditionalFormatting>
  <conditionalFormatting sqref="N15:N24">
    <cfRule type="cellIs" dxfId="20" priority="33" stopIfTrue="1" operator="equal">
      <formula>0</formula>
    </cfRule>
  </conditionalFormatting>
  <conditionalFormatting sqref="D45:D46">
    <cfRule type="containsErrors" dxfId="19" priority="32" stopIfTrue="1">
      <formula>ISERROR(D45)</formula>
    </cfRule>
  </conditionalFormatting>
  <conditionalFormatting sqref="E15:E16">
    <cfRule type="cellIs" dxfId="18" priority="24" stopIfTrue="1" operator="notEqual">
      <formula>0.75</formula>
    </cfRule>
  </conditionalFormatting>
  <conditionalFormatting sqref="E17:E18">
    <cfRule type="cellIs" dxfId="17" priority="19" stopIfTrue="1" operator="notEqual">
      <formula>0.75</formula>
    </cfRule>
  </conditionalFormatting>
  <conditionalFormatting sqref="E19">
    <cfRule type="cellIs" dxfId="16" priority="18" stopIfTrue="1" operator="notEqual">
      <formula>0.75</formula>
    </cfRule>
  </conditionalFormatting>
  <conditionalFormatting sqref="E38:E39">
    <cfRule type="cellIs" dxfId="15" priority="9" stopIfTrue="1" operator="notEqual">
      <formula>0.75</formula>
    </cfRule>
  </conditionalFormatting>
  <conditionalFormatting sqref="E40:E41">
    <cfRule type="cellIs" dxfId="14" priority="8" stopIfTrue="1" operator="notEqual">
      <formula>0.75</formula>
    </cfRule>
  </conditionalFormatting>
  <conditionalFormatting sqref="E42">
    <cfRule type="cellIs" dxfId="13" priority="7" stopIfTrue="1" operator="notEqual">
      <formula>0.75</formula>
    </cfRule>
  </conditionalFormatting>
  <conditionalFormatting sqref="E20:E21">
    <cfRule type="cellIs" dxfId="12" priority="6" stopIfTrue="1" operator="notEqual">
      <formula>0.75</formula>
    </cfRule>
  </conditionalFormatting>
  <conditionalFormatting sqref="E22:E23">
    <cfRule type="cellIs" dxfId="11" priority="5" stopIfTrue="1" operator="notEqual">
      <formula>0.75</formula>
    </cfRule>
  </conditionalFormatting>
  <conditionalFormatting sqref="E24">
    <cfRule type="cellIs" dxfId="10" priority="4" stopIfTrue="1" operator="notEqual">
      <formula>0.75</formula>
    </cfRule>
  </conditionalFormatting>
  <conditionalFormatting sqref="E33:E34">
    <cfRule type="cellIs" dxfId="9" priority="3" stopIfTrue="1" operator="notEqual">
      <formula>0.75</formula>
    </cfRule>
  </conditionalFormatting>
  <conditionalFormatting sqref="E35:E36">
    <cfRule type="cellIs" dxfId="8" priority="2" stopIfTrue="1" operator="notEqual">
      <formula>0.75</formula>
    </cfRule>
  </conditionalFormatting>
  <conditionalFormatting sqref="E37">
    <cfRule type="cellIs" dxfId="7" priority="1" stopIfTrue="1" operator="notEqual">
      <formula>0.75</formula>
    </cfRule>
  </conditionalFormatting>
  <dataValidations count="5">
    <dataValidation type="list" allowBlank="1" showInputMessage="1" showErrorMessage="1" sqref="M13:M24 M31:M42">
      <formula1>"TEFC,ODP"</formula1>
    </dataValidation>
    <dataValidation type="list" allowBlank="1" showInputMessage="1" showErrorMessage="1" sqref="L31:L32 L13:L24">
      <formula1>"900,1200,1800,3600"</formula1>
    </dataValidation>
    <dataValidation showInputMessage="1" showErrorMessage="1" sqref="H15:H24"/>
    <dataValidation type="textLength" allowBlank="1" showInputMessage="1" showErrorMessage="1" error="ERROR" sqref="F2">
      <formula1>5</formula1>
      <formula2>5</formula2>
    </dataValidation>
    <dataValidation type="list" allowBlank="1" showInputMessage="1" showErrorMessage="1" sqref="L33:L42">
      <formula1>"900, 1200,1800,3600"</formula1>
    </dataValidation>
  </dataValidations>
  <pageMargins left="0.5" right="0.5" top="1" bottom="0.5" header="0.4" footer="0.25"/>
  <pageSetup paperSize="17" scale="63" orientation="landscape" r:id="rId1"/>
  <headerFooter scaleWithDoc="0" alignWithMargins="0">
    <oddHeader>&amp;C&amp;"Arial,Bold"&amp;14Pennsylvania Act 129 Lighting Audit and Design Tool&amp;"-,Regular"&amp;11
&amp;"Arial,Bold"&amp;12MOTOR AND VFD FORM</oddHeader>
    <oddFooter>&amp;L&amp;"Arial,Regular"&amp;10Version 1.0&amp;C&amp;"Arial,Regular"&amp;10Page &amp;P of &amp;N&amp;R&amp;"Arial,Regular"&amp;10&amp;D</oddFooter>
  </headerFooter>
  <rowBreaks count="1" manualBreakCount="1">
    <brk id="25" max="17"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'Lookup Tables'!$B$53:$B$60</xm:f>
          </x14:formula1>
          <xm:sqref>F15:F24 F13 F31 F33:F42</xm:sqref>
        </x14:dataValidation>
        <x14:dataValidation type="list" allowBlank="1" showInputMessage="1" showErrorMessage="1">
          <x14:formula1>
            <xm:f>'Lookup Tables'!$D$7:$D$34</xm:f>
          </x14:formula1>
          <xm:sqref>K13 K31 K15:K24 K33:K42</xm:sqref>
        </x14:dataValidation>
        <x14:dataValidation type="list" allowBlank="1" showInputMessage="1" showErrorMessage="1">
          <x14:formula1>
            <xm:f>'Lookup Tables'!$B$7:$B$11</xm:f>
          </x14:formula1>
          <xm:sqref>C15:C24 C13 C31 C33:C42</xm:sqref>
        </x14:dataValidation>
        <x14:dataValidation type="list" allowBlank="1" showInputMessage="1" showErrorMessage="1">
          <x14:formula1>
            <xm:f>'Lookup Tables'!$B$23:$B$43</xm:f>
          </x14:formula1>
          <xm:sqref>C4:E4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92D050"/>
    <pageSetUpPr fitToPage="1"/>
  </sheetPr>
  <dimension ref="A1:Z59"/>
  <sheetViews>
    <sheetView zoomScale="70" zoomScaleNormal="70" zoomScaleSheetLayoutView="100" workbookViewId="0">
      <selection activeCell="C15" sqref="C15"/>
    </sheetView>
  </sheetViews>
  <sheetFormatPr defaultRowHeight="12.75" x14ac:dyDescent="0.2"/>
  <cols>
    <col min="1" max="1" width="6.7109375" style="81" customWidth="1"/>
    <col min="2" max="2" width="30.42578125" style="81" customWidth="1"/>
    <col min="3" max="3" width="15.28515625" style="81" customWidth="1"/>
    <col min="4" max="4" width="16.140625" style="81" customWidth="1"/>
    <col min="5" max="5" width="15.7109375" style="81" customWidth="1"/>
    <col min="6" max="6" width="61.28515625" style="81" bestFit="1" customWidth="1"/>
    <col min="7" max="7" width="16.7109375" style="81" bestFit="1" customWidth="1"/>
    <col min="8" max="8" width="22.140625" style="81" customWidth="1"/>
    <col min="9" max="10" width="15.7109375" style="81" customWidth="1"/>
    <col min="11" max="11" width="16.7109375" style="81" customWidth="1"/>
    <col min="12" max="12" width="15.7109375" style="81" customWidth="1"/>
    <col min="13" max="13" width="12.85546875" style="81" customWidth="1"/>
    <col min="14" max="14" width="12.7109375" style="81" customWidth="1"/>
    <col min="15" max="15" width="12.42578125" style="81" customWidth="1"/>
    <col min="16" max="16" width="14" style="81" customWidth="1"/>
    <col min="17" max="17" width="12.7109375" style="81" customWidth="1"/>
    <col min="18" max="18" width="61.28515625" style="81" bestFit="1" customWidth="1"/>
    <col min="19" max="19" width="14.5703125" style="81" bestFit="1" customWidth="1"/>
    <col min="20" max="20" width="20" style="81" customWidth="1"/>
    <col min="21" max="23" width="15.7109375" style="81" customWidth="1"/>
    <col min="24" max="24" width="8.140625" style="81" bestFit="1" customWidth="1"/>
    <col min="25" max="25" width="42" style="81" bestFit="1" customWidth="1"/>
    <col min="26" max="27" width="9.140625" style="81"/>
    <col min="28" max="28" width="42" style="81" bestFit="1" customWidth="1"/>
    <col min="29" max="29" width="10.7109375" style="81" customWidth="1"/>
    <col min="30" max="30" width="8.7109375" style="81" customWidth="1"/>
    <col min="31" max="31" width="8.28515625" style="81" customWidth="1"/>
    <col min="32" max="16384" width="9.140625" style="81"/>
  </cols>
  <sheetData>
    <row r="1" spans="1:24" ht="62.45" customHeight="1" x14ac:dyDescent="0.4">
      <c r="A1" s="137" t="s">
        <v>159</v>
      </c>
      <c r="D1" s="80"/>
      <c r="E1" s="80"/>
      <c r="F1" s="80"/>
      <c r="G1" s="80"/>
      <c r="H1" s="79" t="s">
        <v>111</v>
      </c>
      <c r="I1" s="138"/>
      <c r="J1" s="138" t="s">
        <v>160</v>
      </c>
      <c r="L1" s="138"/>
      <c r="M1" s="138"/>
      <c r="N1" s="138"/>
      <c r="O1" s="78"/>
      <c r="P1" s="78"/>
      <c r="Q1" s="78"/>
      <c r="R1" s="78"/>
      <c r="S1" s="78"/>
      <c r="T1" s="78"/>
      <c r="U1" s="77"/>
    </row>
    <row r="2" spans="1:24" ht="24.95" customHeight="1" thickBot="1" x14ac:dyDescent="0.35">
      <c r="A2" s="146" t="s">
        <v>113</v>
      </c>
      <c r="B2" s="76"/>
      <c r="C2" s="244">
        <f>Summary!$C$2</f>
        <v>0</v>
      </c>
      <c r="D2" s="244"/>
      <c r="E2" s="244"/>
      <c r="F2" s="68"/>
      <c r="G2" s="75"/>
      <c r="H2" s="146" t="s">
        <v>114</v>
      </c>
      <c r="I2" s="74"/>
      <c r="J2" s="73"/>
      <c r="K2" s="245">
        <f>Summary!$K$2</f>
        <v>0</v>
      </c>
      <c r="L2" s="245"/>
      <c r="M2" s="245"/>
      <c r="N2" s="78"/>
      <c r="O2" s="170"/>
      <c r="P2" s="170"/>
      <c r="U2" s="78"/>
      <c r="V2" s="78"/>
      <c r="W2" s="78"/>
    </row>
    <row r="3" spans="1:24" ht="24.95" customHeight="1" thickBot="1" x14ac:dyDescent="0.25">
      <c r="A3" s="72" t="s">
        <v>115</v>
      </c>
      <c r="B3" s="76"/>
      <c r="C3" s="252">
        <f>Summary!$C$3</f>
        <v>0</v>
      </c>
      <c r="D3" s="252"/>
      <c r="E3" s="252"/>
      <c r="F3" s="68"/>
      <c r="G3" s="75"/>
      <c r="H3" s="145" t="s">
        <v>116</v>
      </c>
      <c r="I3" s="71"/>
      <c r="J3" s="71"/>
      <c r="K3" s="245">
        <f>Summary!$K$3</f>
        <v>0</v>
      </c>
      <c r="L3" s="245"/>
      <c r="M3" s="245"/>
      <c r="O3" s="170"/>
      <c r="P3" s="170"/>
      <c r="U3" s="78"/>
      <c r="V3" s="78"/>
      <c r="W3" s="78"/>
    </row>
    <row r="4" spans="1:24" ht="24.95" customHeight="1" thickBot="1" x14ac:dyDescent="0.25">
      <c r="A4" s="72" t="s">
        <v>117</v>
      </c>
      <c r="B4" s="76"/>
      <c r="C4" s="252">
        <f>Summary!$C$4</f>
        <v>0</v>
      </c>
      <c r="D4" s="252"/>
      <c r="E4" s="252"/>
      <c r="F4" s="68"/>
      <c r="G4" s="75"/>
      <c r="H4" s="145" t="s">
        <v>118</v>
      </c>
      <c r="I4" s="70"/>
      <c r="J4" s="70"/>
      <c r="K4" s="245">
        <f>Summary!$K$4</f>
        <v>0</v>
      </c>
      <c r="L4" s="245"/>
      <c r="M4" s="245"/>
      <c r="N4" s="78"/>
      <c r="O4" s="170"/>
      <c r="P4" s="170"/>
      <c r="U4" s="78"/>
      <c r="V4" s="78"/>
      <c r="W4" s="78"/>
    </row>
    <row r="5" spans="1:24" ht="24.95" customHeight="1" thickBot="1" x14ac:dyDescent="0.25">
      <c r="A5" s="144" t="s">
        <v>119</v>
      </c>
      <c r="B5" s="76"/>
      <c r="C5" s="252">
        <f>Summary!$C$5</f>
        <v>0</v>
      </c>
      <c r="D5" s="252"/>
      <c r="E5" s="252"/>
      <c r="F5" s="68"/>
      <c r="G5" s="75"/>
      <c r="H5" s="145" t="s">
        <v>120</v>
      </c>
      <c r="I5" s="70"/>
      <c r="J5" s="70"/>
      <c r="K5" s="280">
        <f>Summary!$K$5</f>
        <v>0</v>
      </c>
      <c r="L5" s="280"/>
      <c r="M5" s="280"/>
      <c r="O5" s="170"/>
      <c r="P5" s="170"/>
      <c r="U5" s="78"/>
    </row>
    <row r="6" spans="1:24" ht="24.95" customHeight="1" thickBot="1" x14ac:dyDescent="0.25">
      <c r="A6" s="144" t="s">
        <v>121</v>
      </c>
      <c r="B6" s="76"/>
      <c r="C6" s="253">
        <f>Summary!$C$6</f>
        <v>0</v>
      </c>
      <c r="D6" s="253"/>
      <c r="E6" s="253"/>
      <c r="F6" s="68"/>
      <c r="G6" s="139"/>
      <c r="H6" s="145" t="s">
        <v>122</v>
      </c>
      <c r="I6" s="70"/>
      <c r="J6" s="70"/>
      <c r="K6" s="245" t="str">
        <f>Summary!$K$6</f>
        <v xml:space="preserve">Program Year 7 </v>
      </c>
      <c r="L6" s="245"/>
      <c r="M6" s="245"/>
      <c r="N6" s="78"/>
      <c r="O6" s="69"/>
      <c r="P6" s="69"/>
      <c r="Q6" s="139"/>
      <c r="R6" s="139"/>
      <c r="S6" s="139"/>
      <c r="T6" s="139"/>
      <c r="U6" s="78"/>
    </row>
    <row r="7" spans="1:24" ht="24" customHeight="1" thickBot="1" x14ac:dyDescent="0.3">
      <c r="D7" s="69"/>
      <c r="E7" s="139"/>
      <c r="F7" s="154"/>
      <c r="G7" s="139"/>
      <c r="H7" s="145" t="s">
        <v>123</v>
      </c>
      <c r="I7" s="70"/>
      <c r="J7" s="70"/>
      <c r="K7" s="245">
        <f>Summary!$K$7</f>
        <v>0</v>
      </c>
      <c r="L7" s="245"/>
      <c r="M7" s="245"/>
      <c r="O7" s="68"/>
      <c r="P7" s="68"/>
      <c r="Q7" s="68"/>
      <c r="R7" s="68"/>
      <c r="S7" s="68"/>
      <c r="T7" s="68"/>
      <c r="U7" s="67"/>
    </row>
    <row r="8" spans="1:24" ht="21.95" customHeight="1" thickBot="1" x14ac:dyDescent="0.3">
      <c r="A8" s="66" t="s">
        <v>161</v>
      </c>
      <c r="D8" s="65"/>
      <c r="E8" s="65"/>
      <c r="F8" s="65"/>
      <c r="G8" s="65"/>
      <c r="H8" s="65"/>
      <c r="I8" s="65"/>
      <c r="J8" s="64"/>
      <c r="K8" s="63"/>
      <c r="L8" s="63"/>
      <c r="M8" s="62"/>
      <c r="N8" s="63"/>
      <c r="O8" s="63"/>
      <c r="P8" s="63"/>
      <c r="Q8" s="63"/>
      <c r="R8" s="63"/>
      <c r="S8" s="63"/>
      <c r="T8" s="63"/>
      <c r="U8" s="63"/>
      <c r="V8" s="63"/>
      <c r="W8" s="63"/>
    </row>
    <row r="9" spans="1:24" ht="21.95" customHeight="1" thickBot="1" x14ac:dyDescent="0.3">
      <c r="B9" s="61"/>
      <c r="C9" s="61"/>
      <c r="D9" s="61"/>
      <c r="E9" s="61"/>
      <c r="F9" s="61"/>
      <c r="G9" s="171" t="s">
        <v>125</v>
      </c>
      <c r="H9" s="172"/>
      <c r="I9" s="172"/>
      <c r="J9" s="172"/>
      <c r="K9" s="173"/>
      <c r="L9" s="172"/>
      <c r="M9" s="171" t="s">
        <v>155</v>
      </c>
      <c r="N9" s="171"/>
      <c r="O9" s="171"/>
      <c r="P9" s="171"/>
      <c r="Q9" s="171"/>
      <c r="R9" s="172"/>
      <c r="S9" s="172"/>
      <c r="T9" s="172"/>
      <c r="U9" s="173"/>
    </row>
    <row r="10" spans="1:24" ht="21.95" customHeight="1" thickBot="1" x14ac:dyDescent="0.25">
      <c r="A10" s="262" t="s">
        <v>127</v>
      </c>
      <c r="B10" s="270" t="s">
        <v>128</v>
      </c>
      <c r="C10" s="246" t="s">
        <v>129</v>
      </c>
      <c r="D10" s="246" t="s">
        <v>130</v>
      </c>
      <c r="E10" s="246" t="s">
        <v>131</v>
      </c>
      <c r="F10" s="249" t="s">
        <v>134</v>
      </c>
      <c r="G10" s="265" t="s">
        <v>135</v>
      </c>
      <c r="H10" s="246" t="s">
        <v>136</v>
      </c>
      <c r="I10" s="246" t="s">
        <v>137</v>
      </c>
      <c r="J10" s="246" t="s">
        <v>138</v>
      </c>
      <c r="K10" s="246" t="s">
        <v>139</v>
      </c>
      <c r="L10" s="249" t="s">
        <v>140</v>
      </c>
      <c r="M10" s="282" t="s">
        <v>162</v>
      </c>
      <c r="N10" s="283"/>
      <c r="O10" s="284"/>
      <c r="P10" s="199"/>
      <c r="Q10" s="200" t="s">
        <v>163</v>
      </c>
      <c r="R10" s="59"/>
      <c r="S10" s="59"/>
      <c r="T10" s="60" t="s">
        <v>164</v>
      </c>
      <c r="U10" s="58"/>
    </row>
    <row r="11" spans="1:24" ht="21.95" customHeight="1" x14ac:dyDescent="0.2">
      <c r="A11" s="263"/>
      <c r="B11" s="271"/>
      <c r="C11" s="248"/>
      <c r="D11" s="268"/>
      <c r="E11" s="260"/>
      <c r="F11" s="250"/>
      <c r="G11" s="276"/>
      <c r="H11" s="268"/>
      <c r="I11" s="268"/>
      <c r="J11" s="248"/>
      <c r="K11" s="248"/>
      <c r="L11" s="278"/>
      <c r="M11" s="281" t="s">
        <v>165</v>
      </c>
      <c r="N11" s="281" t="s">
        <v>166</v>
      </c>
      <c r="O11" s="281" t="s">
        <v>167</v>
      </c>
      <c r="P11" s="265" t="s">
        <v>143</v>
      </c>
      <c r="Q11" s="246" t="s">
        <v>144</v>
      </c>
      <c r="R11" s="246" t="s">
        <v>145</v>
      </c>
      <c r="S11" s="249" t="s">
        <v>146</v>
      </c>
      <c r="T11" s="265" t="s">
        <v>144</v>
      </c>
      <c r="U11" s="249" t="s">
        <v>146</v>
      </c>
    </row>
    <row r="12" spans="1:24" ht="21.95" customHeight="1" thickBot="1" x14ac:dyDescent="0.25">
      <c r="A12" s="264"/>
      <c r="B12" s="272"/>
      <c r="C12" s="247"/>
      <c r="D12" s="269"/>
      <c r="E12" s="261"/>
      <c r="F12" s="251"/>
      <c r="G12" s="277"/>
      <c r="H12" s="269"/>
      <c r="I12" s="269"/>
      <c r="J12" s="247"/>
      <c r="K12" s="247"/>
      <c r="L12" s="279"/>
      <c r="M12" s="261"/>
      <c r="N12" s="261"/>
      <c r="O12" s="261"/>
      <c r="P12" s="267"/>
      <c r="Q12" s="247"/>
      <c r="R12" s="247"/>
      <c r="S12" s="279"/>
      <c r="T12" s="267"/>
      <c r="U12" s="279"/>
      <c r="X12" s="68"/>
    </row>
    <row r="13" spans="1:24" ht="15.95" customHeight="1" x14ac:dyDescent="0.2">
      <c r="A13" s="57" t="s">
        <v>147</v>
      </c>
      <c r="B13" s="56" t="s">
        <v>148</v>
      </c>
      <c r="C13" s="83" t="s">
        <v>149</v>
      </c>
      <c r="D13" s="83">
        <v>2</v>
      </c>
      <c r="E13" s="84">
        <v>0.75</v>
      </c>
      <c r="F13" s="86">
        <v>0.45745301999081234</v>
      </c>
      <c r="G13" s="87" t="s">
        <v>152</v>
      </c>
      <c r="H13" s="82">
        <v>10000</v>
      </c>
      <c r="I13" s="82">
        <v>50</v>
      </c>
      <c r="J13" s="88">
        <v>1800</v>
      </c>
      <c r="K13" s="82" t="s">
        <v>153</v>
      </c>
      <c r="L13" s="89">
        <v>0.93</v>
      </c>
      <c r="M13" s="82" t="s">
        <v>168</v>
      </c>
      <c r="N13" s="174">
        <v>0.35399999999999998</v>
      </c>
      <c r="O13" s="175">
        <v>0.26</v>
      </c>
      <c r="P13" s="209">
        <v>40.299999999999997</v>
      </c>
      <c r="Q13" s="210">
        <v>7.8</v>
      </c>
      <c r="R13" s="90">
        <v>3306.6363636363635</v>
      </c>
      <c r="S13" s="91">
        <v>22981</v>
      </c>
      <c r="T13" s="92">
        <v>15.5</v>
      </c>
      <c r="U13" s="93">
        <v>45963</v>
      </c>
      <c r="X13" s="68"/>
    </row>
    <row r="14" spans="1:24" ht="15.95" customHeight="1" x14ac:dyDescent="0.2">
      <c r="A14" s="97"/>
      <c r="B14" s="98"/>
      <c r="C14" s="99"/>
      <c r="D14" s="100"/>
      <c r="E14" s="101"/>
      <c r="F14" s="103"/>
      <c r="G14" s="104"/>
      <c r="H14" s="99"/>
      <c r="I14" s="99"/>
      <c r="J14" s="105"/>
      <c r="K14" s="99"/>
      <c r="L14" s="106"/>
      <c r="M14" s="176"/>
      <c r="N14" s="176"/>
      <c r="O14" s="211"/>
      <c r="P14" s="107"/>
      <c r="Q14" s="108"/>
      <c r="R14" s="109"/>
      <c r="S14" s="211"/>
      <c r="T14" s="110"/>
      <c r="U14" s="111"/>
      <c r="X14" s="68"/>
    </row>
    <row r="15" spans="1:24" ht="15.95" customHeight="1" x14ac:dyDescent="0.2">
      <c r="A15" s="114">
        <v>1</v>
      </c>
      <c r="B15" s="26"/>
      <c r="C15" s="213"/>
      <c r="D15" s="215"/>
      <c r="E15" s="214"/>
      <c r="F15" s="48" t="str">
        <f>IFERROR(INDEX(Coincidence,MATCH(CONCATENATE($K$7," ",$C$4),'Lookup Tables'!$AG$6:$AG$152,0),MATCH(C15,'Lookup Tables'!$AH$5:$AL$5,0)),"Not Available for Selected Facility Type and Motor Function")</f>
        <v>Not Available for Selected Facility Type and Motor Function</v>
      </c>
      <c r="G15" s="27"/>
      <c r="H15" s="218"/>
      <c r="I15" s="222"/>
      <c r="J15" s="219"/>
      <c r="K15" s="218"/>
      <c r="L15" s="221"/>
      <c r="M15" s="220"/>
      <c r="N15" s="47" t="str">
        <f>IFERROR(VLOOKUP($M15,'Lookup Tables'!$E$40:$G$47,2,0),"BLANK")</f>
        <v>BLANK</v>
      </c>
      <c r="O15" s="47" t="str">
        <f>IFERROR(VLOOKUP($M15,'Lookup Tables'!$E$40:$G$47,3,0),"BLANK")</f>
        <v>BLANK</v>
      </c>
      <c r="P15" s="209" t="str">
        <f>IFERROR(IF(I15="Custom 1",'Motor Custom Input'!$C$11*0.746*E15/L15,(IF(I15="Custom 2",'Motor Custom Input'!$C$12*0.746*E15/L15,(IF(I15="Custom 3",'Motor Custom Input'!$C$13*0.746*E15/L15,(IF(OR(I15="",L15=""),"",I15*0.746*E15/L15))))))),"BLANK")</f>
        <v/>
      </c>
      <c r="Q15" s="210" t="str">
        <f>IFERROR(IF($P15="","",P15/0.746*F15*O15),"BLANK")</f>
        <v/>
      </c>
      <c r="R15" s="90" t="str">
        <f>IFERROR(INDEX(RunHours,MATCH(CONCATENATE($K$7," ",$C$4),'Lookup Tables'!$X$6:$X$152,0),MATCH(C15,'Lookup Tables'!$Y$5:$AC$5,0)),"Not Available for Selected Facility Type and Motor Function")</f>
        <v>Not Available for Selected Facility Type and Motor Function</v>
      </c>
      <c r="S15" s="211" t="str">
        <f>IFERROR(IF(R15="","",P15/0.746*R15*N15),"BLANK")</f>
        <v>BLANK</v>
      </c>
      <c r="T15" s="115" t="str">
        <f>IFERROR(IF(Q15="","",D15*Q15),"BLANK")</f>
        <v/>
      </c>
      <c r="U15" s="116" t="str">
        <f>IFERROR(IF(P15="","",D15*S15),"BLANK")</f>
        <v/>
      </c>
      <c r="X15" s="68"/>
    </row>
    <row r="16" spans="1:24" ht="15.95" customHeight="1" x14ac:dyDescent="0.2">
      <c r="A16" s="114">
        <v>2</v>
      </c>
      <c r="B16" s="26"/>
      <c r="C16" s="213"/>
      <c r="D16" s="215"/>
      <c r="E16" s="214"/>
      <c r="F16" s="48" t="str">
        <f>IFERROR(INDEX(Coincidence,MATCH(CONCATENATE($K$7," ",$C$4),'Lookup Tables'!$AG$6:$AG$152,0),MATCH(C16,'Lookup Tables'!$AH$5:$AL$5,0)),"Not Available for Selected Facility Type and Motor Function")</f>
        <v>Not Available for Selected Facility Type and Motor Function</v>
      </c>
      <c r="G16" s="27"/>
      <c r="H16" s="218"/>
      <c r="I16" s="222"/>
      <c r="J16" s="219"/>
      <c r="K16" s="218"/>
      <c r="L16" s="221"/>
      <c r="M16" s="220"/>
      <c r="N16" s="47" t="str">
        <f>IFERROR(VLOOKUP($M16,'Lookup Tables'!$E$40:$G$47,2,0),"BLANK")</f>
        <v>BLANK</v>
      </c>
      <c r="O16" s="47" t="str">
        <f>IFERROR(VLOOKUP($M16,'Lookup Tables'!$E$40:$G$47,3,0),"BLANK")</f>
        <v>BLANK</v>
      </c>
      <c r="P16" s="209" t="str">
        <f>IFERROR(IF(I16="Custom 1",'Motor Custom Input'!$C$11*0.746*E16/L16,(IF(I16="Custom 2",'Motor Custom Input'!$C$12*0.746*E16/L16,(IF(I16="Custom 3",'Motor Custom Input'!$C$13*0.746*E16/L16,(IF(OR(I16="",L16=""),"",I16*0.746*E16/L16))))))),"BLANK")</f>
        <v/>
      </c>
      <c r="Q16" s="210" t="str">
        <f t="shared" ref="Q16:Q24" si="0">IFERROR(IF($P16="","",P16/0.746*F16*O16),"BLANK")</f>
        <v/>
      </c>
      <c r="R16" s="90" t="str">
        <f>IFERROR(INDEX(RunHours,MATCH(CONCATENATE($K$7," ",$C$4),'Lookup Tables'!$X$6:$X$152,0),MATCH(C16,'Lookup Tables'!$Y$5:$AC$5,0)),"Not Available for Selected Facility Type and Motor Function")</f>
        <v>Not Available for Selected Facility Type and Motor Function</v>
      </c>
      <c r="S16" s="211" t="str">
        <f t="shared" ref="S16:S24" si="1">IFERROR(IF(R16="","",P16/0.746*R16*N16),"BLANK")</f>
        <v>BLANK</v>
      </c>
      <c r="T16" s="115" t="str">
        <f t="shared" ref="T16:T24" si="2">IFERROR(IF(Q16="","",D16*Q16),"BLANK")</f>
        <v/>
      </c>
      <c r="U16" s="116" t="str">
        <f t="shared" ref="U16:U24" si="3">IFERROR(IF(P16="","",D16*S16),"BLANK")</f>
        <v/>
      </c>
      <c r="X16" s="68"/>
    </row>
    <row r="17" spans="1:26" ht="15.95" customHeight="1" x14ac:dyDescent="0.2">
      <c r="A17" s="114">
        <v>3</v>
      </c>
      <c r="B17" s="26"/>
      <c r="C17" s="213"/>
      <c r="D17" s="215"/>
      <c r="E17" s="214"/>
      <c r="F17" s="48" t="str">
        <f>IFERROR(INDEX(Coincidence,MATCH(CONCATENATE($K$7," ",$C$4),'Lookup Tables'!$AG$6:$AG$152,0),MATCH(C17,'Lookup Tables'!$AH$5:$AL$5,0)),"Not Available for Selected Facility Type and Motor Function")</f>
        <v>Not Available for Selected Facility Type and Motor Function</v>
      </c>
      <c r="G17" s="27"/>
      <c r="H17" s="218"/>
      <c r="I17" s="222"/>
      <c r="J17" s="219"/>
      <c r="K17" s="218"/>
      <c r="L17" s="221"/>
      <c r="M17" s="220"/>
      <c r="N17" s="47" t="str">
        <f>IFERROR(VLOOKUP($M17,'Lookup Tables'!$E$40:$G$47,2,0),"BLANK")</f>
        <v>BLANK</v>
      </c>
      <c r="O17" s="47" t="str">
        <f>IFERROR(VLOOKUP($M17,'Lookup Tables'!$E$40:$G$47,3,0),"BLANK")</f>
        <v>BLANK</v>
      </c>
      <c r="P17" s="209" t="str">
        <f>IFERROR(IF(I17="Custom 1",'Motor Custom Input'!$C$11*0.746*E17/L17,(IF(I17="Custom 2",'Motor Custom Input'!$C$12*0.746*E17/L17,(IF(I17="Custom 3",'Motor Custom Input'!$C$13*0.746*E17/L17,(IF(OR(I17="",L17=""),"",I17*0.746*E17/L17))))))),"BLANK")</f>
        <v/>
      </c>
      <c r="Q17" s="210" t="str">
        <f t="shared" si="0"/>
        <v/>
      </c>
      <c r="R17" s="90" t="str">
        <f>IFERROR(INDEX(RunHours,MATCH(CONCATENATE($K$7," ",$C$4),'Lookup Tables'!$X$6:$X$152,0),MATCH(C17,'Lookup Tables'!$Y$5:$AC$5,0)),"Not Available for Selected Facility Type and Motor Function")</f>
        <v>Not Available for Selected Facility Type and Motor Function</v>
      </c>
      <c r="S17" s="211" t="str">
        <f t="shared" si="1"/>
        <v>BLANK</v>
      </c>
      <c r="T17" s="115" t="str">
        <f t="shared" si="2"/>
        <v/>
      </c>
      <c r="U17" s="116" t="str">
        <f t="shared" si="3"/>
        <v/>
      </c>
      <c r="X17" s="68"/>
    </row>
    <row r="18" spans="1:26" ht="15.95" customHeight="1" x14ac:dyDescent="0.2">
      <c r="A18" s="114">
        <v>4</v>
      </c>
      <c r="B18" s="26"/>
      <c r="C18" s="213"/>
      <c r="D18" s="215"/>
      <c r="E18" s="214"/>
      <c r="F18" s="48" t="str">
        <f>IFERROR(INDEX(Coincidence,MATCH(CONCATENATE($K$7," ",$C$4),'Lookup Tables'!$AG$6:$AG$152,0),MATCH(C18,'Lookup Tables'!$AH$5:$AL$5,0)),"Not Available for Selected Facility Type and Motor Function")</f>
        <v>Not Available for Selected Facility Type and Motor Function</v>
      </c>
      <c r="G18" s="27"/>
      <c r="H18" s="218"/>
      <c r="I18" s="222"/>
      <c r="J18" s="219"/>
      <c r="K18" s="218"/>
      <c r="L18" s="221"/>
      <c r="M18" s="220"/>
      <c r="N18" s="47" t="str">
        <f>IFERROR(VLOOKUP($M18,'Lookup Tables'!$E$40:$G$47,2,0),"BLANK")</f>
        <v>BLANK</v>
      </c>
      <c r="O18" s="47" t="str">
        <f>IFERROR(VLOOKUP($M18,'Lookup Tables'!$E$40:$G$47,3,0),"BLANK")</f>
        <v>BLANK</v>
      </c>
      <c r="P18" s="209" t="str">
        <f>IFERROR(IF(I18="Custom 1",'Motor Custom Input'!$C$11*0.746*E18/L18,(IF(I18="Custom 2",'Motor Custom Input'!$C$12*0.746*E18/L18,(IF(I18="Custom 3",'Motor Custom Input'!$C$13*0.746*E18/L18,(IF(OR(I18="",L18=""),"",I18*0.746*E18/L18))))))),"BLANK")</f>
        <v/>
      </c>
      <c r="Q18" s="210" t="str">
        <f t="shared" si="0"/>
        <v/>
      </c>
      <c r="R18" s="90" t="str">
        <f>IFERROR(INDEX(RunHours,MATCH(CONCATENATE($K$7," ",$C$4),'Lookup Tables'!$X$6:$X$152,0),MATCH(C18,'Lookup Tables'!$Y$5:$AC$5,0)),"Not Available for Selected Facility Type and Motor Function")</f>
        <v>Not Available for Selected Facility Type and Motor Function</v>
      </c>
      <c r="S18" s="211" t="str">
        <f t="shared" si="1"/>
        <v>BLANK</v>
      </c>
      <c r="T18" s="115" t="str">
        <f t="shared" si="2"/>
        <v/>
      </c>
      <c r="U18" s="116" t="str">
        <f t="shared" si="3"/>
        <v/>
      </c>
      <c r="X18" s="68"/>
    </row>
    <row r="19" spans="1:26" ht="15.95" customHeight="1" x14ac:dyDescent="0.2">
      <c r="A19" s="114">
        <v>5</v>
      </c>
      <c r="B19" s="26"/>
      <c r="C19" s="213"/>
      <c r="D19" s="215"/>
      <c r="E19" s="214"/>
      <c r="F19" s="48" t="str">
        <f>IFERROR(INDEX(Coincidence,MATCH(CONCATENATE($K$7," ",$C$4),'Lookup Tables'!$AG$6:$AG$152,0),MATCH(C19,'Lookup Tables'!$AH$5:$AL$5,0)),"Not Available for Selected Facility Type and Motor Function")</f>
        <v>Not Available for Selected Facility Type and Motor Function</v>
      </c>
      <c r="G19" s="27"/>
      <c r="H19" s="218"/>
      <c r="I19" s="222"/>
      <c r="J19" s="219"/>
      <c r="K19" s="218"/>
      <c r="L19" s="221"/>
      <c r="M19" s="220"/>
      <c r="N19" s="47" t="str">
        <f>IFERROR(VLOOKUP($M19,'Lookup Tables'!$E$40:$G$47,2,0),"BLANK")</f>
        <v>BLANK</v>
      </c>
      <c r="O19" s="47" t="str">
        <f>IFERROR(VLOOKUP($M19,'Lookup Tables'!$E$40:$G$47,3,0),"BLANK")</f>
        <v>BLANK</v>
      </c>
      <c r="P19" s="209" t="str">
        <f>IFERROR(IF(I19="Custom 1",'Motor Custom Input'!$C$11*0.746*E19/L19,(IF(I19="Custom 2",'Motor Custom Input'!$C$12*0.746*E19/L19,(IF(I19="Custom 3",'Motor Custom Input'!$C$13*0.746*E19/L19,(IF(OR(I19="",L19=""),"",I19*0.746*E19/L19))))))),"BLANK")</f>
        <v/>
      </c>
      <c r="Q19" s="210" t="str">
        <f t="shared" si="0"/>
        <v/>
      </c>
      <c r="R19" s="90" t="str">
        <f>IFERROR(INDEX(RunHours,MATCH(CONCATENATE($K$7," ",$C$4),'Lookup Tables'!$X$6:$X$152,0),MATCH(C19,'Lookup Tables'!$Y$5:$AC$5,0)),"Not Available for Selected Facility Type and Motor Function")</f>
        <v>Not Available for Selected Facility Type and Motor Function</v>
      </c>
      <c r="S19" s="211" t="str">
        <f t="shared" si="1"/>
        <v>BLANK</v>
      </c>
      <c r="T19" s="115" t="str">
        <f t="shared" si="2"/>
        <v/>
      </c>
      <c r="U19" s="116" t="str">
        <f t="shared" si="3"/>
        <v/>
      </c>
      <c r="X19" s="68"/>
    </row>
    <row r="20" spans="1:26" ht="15.95" customHeight="1" x14ac:dyDescent="0.2">
      <c r="A20" s="114">
        <v>6</v>
      </c>
      <c r="B20" s="26"/>
      <c r="C20" s="213"/>
      <c r="D20" s="215"/>
      <c r="E20" s="214"/>
      <c r="F20" s="48" t="str">
        <f>IFERROR(INDEX(Coincidence,MATCH(CONCATENATE($K$7," ",$C$4),'Lookup Tables'!$AG$6:$AG$152,0),MATCH(C20,'Lookup Tables'!$AH$5:$AL$5,0)),"Not Available for Selected Facility Type and Motor Function")</f>
        <v>Not Available for Selected Facility Type and Motor Function</v>
      </c>
      <c r="G20" s="27"/>
      <c r="H20" s="218"/>
      <c r="I20" s="222"/>
      <c r="J20" s="219"/>
      <c r="K20" s="218"/>
      <c r="L20" s="221"/>
      <c r="M20" s="220"/>
      <c r="N20" s="47" t="str">
        <f>IFERROR(VLOOKUP($M20,'Lookup Tables'!$E$40:$G$47,2,0),"BLANK")</f>
        <v>BLANK</v>
      </c>
      <c r="O20" s="47" t="str">
        <f>IFERROR(VLOOKUP($M20,'Lookup Tables'!$E$40:$G$47,3,0),"BLANK")</f>
        <v>BLANK</v>
      </c>
      <c r="P20" s="209" t="str">
        <f>IFERROR(IF(I20="Custom 1",'Motor Custom Input'!$C$11*0.746*E20/L20,(IF(I20="Custom 2",'Motor Custom Input'!$C$12*0.746*E20/L20,(IF(I20="Custom 3",'Motor Custom Input'!$C$13*0.746*E20/L20,(IF(OR(I20="",L20=""),"",I20*0.746*E20/L20))))))),"BLANK")</f>
        <v/>
      </c>
      <c r="Q20" s="210" t="str">
        <f t="shared" si="0"/>
        <v/>
      </c>
      <c r="R20" s="90" t="str">
        <f>IFERROR(INDEX(RunHours,MATCH(CONCATENATE($K$7," ",$C$4),'Lookup Tables'!$X$6:$X$152,0),MATCH(C20,'Lookup Tables'!$Y$5:$AC$5,0)),"Not Available for Selected Facility Type and Motor Function")</f>
        <v>Not Available for Selected Facility Type and Motor Function</v>
      </c>
      <c r="S20" s="211" t="str">
        <f t="shared" si="1"/>
        <v>BLANK</v>
      </c>
      <c r="T20" s="115" t="str">
        <f t="shared" si="2"/>
        <v/>
      </c>
      <c r="U20" s="116" t="str">
        <f t="shared" si="3"/>
        <v/>
      </c>
      <c r="X20" s="68"/>
    </row>
    <row r="21" spans="1:26" ht="15.95" customHeight="1" x14ac:dyDescent="0.2">
      <c r="A21" s="114">
        <v>7</v>
      </c>
      <c r="B21" s="26"/>
      <c r="C21" s="213"/>
      <c r="D21" s="215"/>
      <c r="E21" s="214"/>
      <c r="F21" s="48" t="str">
        <f>IFERROR(INDEX(Coincidence,MATCH(CONCATENATE($K$7," ",$C$4),'Lookup Tables'!$AG$6:$AG$152,0),MATCH(C21,'Lookup Tables'!$AH$5:$AL$5,0)),"Not Available for Selected Facility Type and Motor Function")</f>
        <v>Not Available for Selected Facility Type and Motor Function</v>
      </c>
      <c r="G21" s="27"/>
      <c r="H21" s="218"/>
      <c r="I21" s="222"/>
      <c r="J21" s="219"/>
      <c r="K21" s="218"/>
      <c r="L21" s="221"/>
      <c r="M21" s="220"/>
      <c r="N21" s="47" t="str">
        <f>IFERROR(VLOOKUP($M21,'Lookup Tables'!$E$40:$G$47,2,0),"BLANK")</f>
        <v>BLANK</v>
      </c>
      <c r="O21" s="47" t="str">
        <f>IFERROR(VLOOKUP($M21,'Lookup Tables'!$E$40:$G$47,3,0),"BLANK")</f>
        <v>BLANK</v>
      </c>
      <c r="P21" s="209" t="str">
        <f>IFERROR(IF(I21="Custom 1",'Motor Custom Input'!$C$11*0.746*E21/L21,(IF(I21="Custom 2",'Motor Custom Input'!$C$12*0.746*E21/L21,(IF(I21="Custom 3",'Motor Custom Input'!$C$13*0.746*E21/L21,(IF(OR(I21="",L21=""),"",I21*0.746*E21/L21))))))),"BLANK")</f>
        <v/>
      </c>
      <c r="Q21" s="210" t="str">
        <f t="shared" si="0"/>
        <v/>
      </c>
      <c r="R21" s="90" t="str">
        <f>IFERROR(INDEX(RunHours,MATCH(CONCATENATE($K$7," ",$C$4),'Lookup Tables'!$X$6:$X$152,0),MATCH(C21,'Lookup Tables'!$Y$5:$AC$5,0)),"Not Available for Selected Facility Type and Motor Function")</f>
        <v>Not Available for Selected Facility Type and Motor Function</v>
      </c>
      <c r="S21" s="211" t="str">
        <f t="shared" si="1"/>
        <v>BLANK</v>
      </c>
      <c r="T21" s="115" t="str">
        <f t="shared" si="2"/>
        <v/>
      </c>
      <c r="U21" s="116" t="str">
        <f t="shared" si="3"/>
        <v/>
      </c>
      <c r="X21" s="68"/>
    </row>
    <row r="22" spans="1:26" ht="15.95" customHeight="1" x14ac:dyDescent="0.2">
      <c r="A22" s="114">
        <v>8</v>
      </c>
      <c r="B22" s="26"/>
      <c r="C22" s="213"/>
      <c r="D22" s="215"/>
      <c r="E22" s="214"/>
      <c r="F22" s="48" t="str">
        <f>IFERROR(INDEX(Coincidence,MATCH(CONCATENATE($K$7," ",$C$4),'Lookup Tables'!$AG$6:$AG$152,0),MATCH(C22,'Lookup Tables'!$AH$5:$AL$5,0)),"Not Available for Selected Facility Type and Motor Function")</f>
        <v>Not Available for Selected Facility Type and Motor Function</v>
      </c>
      <c r="G22" s="27"/>
      <c r="H22" s="218"/>
      <c r="I22" s="222"/>
      <c r="J22" s="219"/>
      <c r="K22" s="218"/>
      <c r="L22" s="221"/>
      <c r="M22" s="220"/>
      <c r="N22" s="47" t="str">
        <f>IFERROR(VLOOKUP($M22,'Lookup Tables'!$E$40:$G$47,2,0),"BLANK")</f>
        <v>BLANK</v>
      </c>
      <c r="O22" s="47" t="str">
        <f>IFERROR(VLOOKUP($M22,'Lookup Tables'!$E$40:$G$47,3,0),"BLANK")</f>
        <v>BLANK</v>
      </c>
      <c r="P22" s="209" t="str">
        <f>IFERROR(IF(I22="Custom 1",'Motor Custom Input'!$C$11*0.746*E22/L22,(IF(I22="Custom 2",'Motor Custom Input'!$C$12*0.746*E22/L22,(IF(I22="Custom 3",'Motor Custom Input'!$C$13*0.746*E22/L22,(IF(OR(I22="",L22=""),"",I22*0.746*E22/L22))))))),"BLANK")</f>
        <v/>
      </c>
      <c r="Q22" s="210" t="str">
        <f t="shared" si="0"/>
        <v/>
      </c>
      <c r="R22" s="90" t="str">
        <f>IFERROR(INDEX(RunHours,MATCH(CONCATENATE($K$7," ",$C$4),'Lookup Tables'!$X$6:$X$152,0),MATCH(C22,'Lookup Tables'!$Y$5:$AC$5,0)),"Not Available for Selected Facility Type and Motor Function")</f>
        <v>Not Available for Selected Facility Type and Motor Function</v>
      </c>
      <c r="S22" s="211" t="str">
        <f t="shared" si="1"/>
        <v>BLANK</v>
      </c>
      <c r="T22" s="115" t="str">
        <f t="shared" si="2"/>
        <v/>
      </c>
      <c r="U22" s="116" t="str">
        <f t="shared" si="3"/>
        <v/>
      </c>
      <c r="X22" s="68"/>
    </row>
    <row r="23" spans="1:26" ht="15.95" customHeight="1" x14ac:dyDescent="0.2">
      <c r="A23" s="114">
        <v>9</v>
      </c>
      <c r="B23" s="26"/>
      <c r="C23" s="213"/>
      <c r="D23" s="215"/>
      <c r="E23" s="214"/>
      <c r="F23" s="48" t="str">
        <f>IFERROR(INDEX(Coincidence,MATCH(CONCATENATE($K$7," ",$C$4),'Lookup Tables'!$AG$6:$AG$152,0),MATCH(C23,'Lookup Tables'!$AH$5:$AL$5,0)),"Not Available for Selected Facility Type and Motor Function")</f>
        <v>Not Available for Selected Facility Type and Motor Function</v>
      </c>
      <c r="G23" s="27"/>
      <c r="H23" s="218"/>
      <c r="I23" s="222"/>
      <c r="J23" s="219"/>
      <c r="K23" s="218"/>
      <c r="L23" s="221"/>
      <c r="M23" s="220"/>
      <c r="N23" s="47" t="str">
        <f>IFERROR(VLOOKUP($M23,'Lookup Tables'!$E$40:$G$47,2,0),"BLANK")</f>
        <v>BLANK</v>
      </c>
      <c r="O23" s="47" t="str">
        <f>IFERROR(VLOOKUP($M23,'Lookup Tables'!$E$40:$G$47,3,0),"BLANK")</f>
        <v>BLANK</v>
      </c>
      <c r="P23" s="209" t="str">
        <f>IFERROR(IF(I23="Custom 1",'Motor Custom Input'!$C$11*0.746*E23/L23,(IF(I23="Custom 2",'Motor Custom Input'!$C$12*0.746*E23/L23,(IF(I23="Custom 3",'Motor Custom Input'!$C$13*0.746*E23/L23,(IF(OR(I23="",L23=""),"",I23*0.746*E23/L23))))))),"BLANK")</f>
        <v/>
      </c>
      <c r="Q23" s="210" t="str">
        <f t="shared" si="0"/>
        <v/>
      </c>
      <c r="R23" s="90" t="str">
        <f>IFERROR(INDEX(RunHours,MATCH(CONCATENATE($K$7," ",$C$4),'Lookup Tables'!$X$6:$X$152,0),MATCH(C23,'Lookup Tables'!$Y$5:$AC$5,0)),"Not Available for Selected Facility Type and Motor Function")</f>
        <v>Not Available for Selected Facility Type and Motor Function</v>
      </c>
      <c r="S23" s="211" t="str">
        <f t="shared" si="1"/>
        <v>BLANK</v>
      </c>
      <c r="T23" s="115" t="str">
        <f t="shared" si="2"/>
        <v/>
      </c>
      <c r="U23" s="116" t="str">
        <f t="shared" si="3"/>
        <v/>
      </c>
      <c r="X23" s="68"/>
    </row>
    <row r="24" spans="1:26" ht="15.95" customHeight="1" thickBot="1" x14ac:dyDescent="0.25">
      <c r="A24" s="114">
        <v>10</v>
      </c>
      <c r="B24" s="26"/>
      <c r="C24" s="213"/>
      <c r="D24" s="215"/>
      <c r="E24" s="214"/>
      <c r="F24" s="48" t="str">
        <f>IFERROR(INDEX(Coincidence,MATCH(CONCATENATE($K$7," ",$C$4),'Lookup Tables'!$AG$6:$AG$152,0),MATCH(C24,'Lookup Tables'!$AH$5:$AL$5,0)),"Not Available for Selected Facility Type and Motor Function")</f>
        <v>Not Available for Selected Facility Type and Motor Function</v>
      </c>
      <c r="G24" s="27"/>
      <c r="H24" s="218"/>
      <c r="I24" s="222"/>
      <c r="J24" s="219"/>
      <c r="K24" s="218"/>
      <c r="L24" s="221"/>
      <c r="M24" s="220"/>
      <c r="N24" s="47" t="str">
        <f>IFERROR(VLOOKUP($M24,'Lookup Tables'!$E$40:$G$47,2,0),"BLANK")</f>
        <v>BLANK</v>
      </c>
      <c r="O24" s="47" t="str">
        <f>IFERROR(VLOOKUP($M24,'Lookup Tables'!$E$40:$G$47,3,0),"BLANK")</f>
        <v>BLANK</v>
      </c>
      <c r="P24" s="209" t="str">
        <f>IFERROR(IF(I24="Custom 1",'Motor Custom Input'!$C$11*0.746*E24/L24,(IF(I24="Custom 2",'Motor Custom Input'!$C$12*0.746*E24/L24,(IF(I24="Custom 3",'Motor Custom Input'!$C$13*0.746*E24/L24,(IF(OR(I24="",L24=""),"",I24*0.746*E24/L24))))))),"BLANK")</f>
        <v/>
      </c>
      <c r="Q24" s="210" t="str">
        <f t="shared" si="0"/>
        <v/>
      </c>
      <c r="R24" s="90" t="str">
        <f>IFERROR(INDEX(RunHours,MATCH(CONCATENATE($K$7," ",$C$4),'Lookup Tables'!$X$6:$X$152,0),MATCH(C24,'Lookup Tables'!$Y$5:$AC$5,0)),"Not Available for Selected Facility Type and Motor Function")</f>
        <v>Not Available for Selected Facility Type and Motor Function</v>
      </c>
      <c r="S24" s="211" t="str">
        <f t="shared" si="1"/>
        <v>BLANK</v>
      </c>
      <c r="T24" s="115" t="str">
        <f t="shared" si="2"/>
        <v/>
      </c>
      <c r="U24" s="116" t="str">
        <f t="shared" si="3"/>
        <v/>
      </c>
      <c r="X24" s="68"/>
    </row>
    <row r="25" spans="1:26" ht="18.75" customHeight="1" thickBot="1" x14ac:dyDescent="0.3">
      <c r="A25" s="117"/>
      <c r="B25" s="118"/>
      <c r="C25" s="118"/>
      <c r="D25" s="119"/>
      <c r="E25" s="120"/>
      <c r="F25" s="120"/>
      <c r="G25" s="120"/>
      <c r="H25" s="120"/>
      <c r="I25" s="120"/>
      <c r="J25" s="120"/>
      <c r="K25" s="120"/>
      <c r="L25" s="120"/>
      <c r="M25" s="120"/>
      <c r="N25" s="120"/>
      <c r="O25" s="120"/>
      <c r="P25" s="120"/>
      <c r="Q25" s="120"/>
      <c r="R25" s="120"/>
      <c r="S25" s="120"/>
      <c r="T25" s="122" t="str">
        <f>IF(T15="","",SUM(T15:T24))</f>
        <v/>
      </c>
      <c r="U25" s="122" t="str">
        <f>IF(U15="","",SUM(U15:U24))</f>
        <v/>
      </c>
      <c r="X25" s="68"/>
    </row>
    <row r="26" spans="1:26" ht="21.95" customHeight="1" x14ac:dyDescent="0.2">
      <c r="F26" s="68"/>
      <c r="Y26" s="68"/>
    </row>
    <row r="27" spans="1:26" ht="18.75" customHeight="1" thickBot="1" x14ac:dyDescent="0.25">
      <c r="A27" s="66" t="s">
        <v>156</v>
      </c>
      <c r="B27" s="68"/>
      <c r="C27" s="68"/>
      <c r="D27" s="68"/>
      <c r="F27" s="68"/>
      <c r="Y27" s="68"/>
    </row>
    <row r="28" spans="1:26" ht="20.100000000000001" customHeight="1" x14ac:dyDescent="0.2">
      <c r="A28" s="254" t="s">
        <v>157</v>
      </c>
      <c r="B28" s="255"/>
      <c r="C28" s="256"/>
      <c r="D28" s="131" t="str">
        <f>T25</f>
        <v/>
      </c>
      <c r="F28" s="68"/>
      <c r="Y28" s="68"/>
    </row>
    <row r="29" spans="1:26" ht="20.100000000000001" customHeight="1" thickBot="1" x14ac:dyDescent="0.25">
      <c r="A29" s="257" t="s">
        <v>158</v>
      </c>
      <c r="B29" s="258"/>
      <c r="C29" s="259"/>
      <c r="D29" s="132" t="str">
        <f>U25</f>
        <v/>
      </c>
      <c r="F29" s="68"/>
      <c r="Y29" s="68"/>
    </row>
    <row r="30" spans="1:26" ht="20.100000000000001" customHeight="1" x14ac:dyDescent="0.2">
      <c r="F30" s="68"/>
      <c r="Y30" s="68"/>
    </row>
    <row r="31" spans="1:26" ht="15.95" customHeight="1" x14ac:dyDescent="0.2">
      <c r="F31" s="68"/>
      <c r="Y31" s="68"/>
    </row>
    <row r="32" spans="1:26" ht="15.95" customHeight="1" x14ac:dyDescent="0.2">
      <c r="F32" s="68"/>
      <c r="G32" s="68"/>
      <c r="Z32" s="68"/>
    </row>
    <row r="33" spans="5:26" ht="15.95" customHeight="1" x14ac:dyDescent="0.2">
      <c r="F33" s="68"/>
      <c r="G33" s="68"/>
      <c r="Z33" s="68"/>
    </row>
    <row r="34" spans="5:26" ht="15.95" customHeight="1" x14ac:dyDescent="0.2">
      <c r="F34" s="68"/>
      <c r="G34" s="68"/>
      <c r="Z34" s="68"/>
    </row>
    <row r="35" spans="5:26" ht="15.95" customHeight="1" x14ac:dyDescent="0.2">
      <c r="F35" s="68"/>
      <c r="G35" s="68"/>
      <c r="Z35" s="68"/>
    </row>
    <row r="36" spans="5:26" ht="15.95" customHeight="1" x14ac:dyDescent="0.2">
      <c r="F36" s="68"/>
      <c r="G36" s="68"/>
      <c r="Z36" s="68"/>
    </row>
    <row r="37" spans="5:26" ht="15.95" customHeight="1" x14ac:dyDescent="0.2">
      <c r="F37" s="68"/>
      <c r="G37" s="68"/>
      <c r="Z37" s="68"/>
    </row>
    <row r="38" spans="5:26" ht="15.95" customHeight="1" x14ac:dyDescent="0.2">
      <c r="F38" s="68"/>
      <c r="G38" s="68"/>
      <c r="Z38" s="68"/>
    </row>
    <row r="39" spans="5:26" ht="15.95" customHeight="1" x14ac:dyDescent="0.2">
      <c r="F39" s="68"/>
      <c r="G39" s="68"/>
      <c r="Z39" s="68"/>
    </row>
    <row r="40" spans="5:26" ht="15.95" customHeight="1" x14ac:dyDescent="0.2">
      <c r="F40" s="68"/>
      <c r="G40" s="68"/>
      <c r="Z40" s="68"/>
    </row>
    <row r="41" spans="5:26" ht="15.95" customHeight="1" x14ac:dyDescent="0.2">
      <c r="F41" s="68"/>
      <c r="G41" s="68"/>
      <c r="Z41" s="68"/>
    </row>
    <row r="42" spans="5:26" ht="15.95" customHeight="1" x14ac:dyDescent="0.2">
      <c r="F42" s="68"/>
      <c r="G42" s="68"/>
      <c r="Z42" s="68"/>
    </row>
    <row r="43" spans="5:26" x14ac:dyDescent="0.2">
      <c r="F43" s="68"/>
      <c r="G43" s="68"/>
      <c r="Z43" s="68"/>
    </row>
    <row r="44" spans="5:26" ht="20.100000000000001" customHeight="1" x14ac:dyDescent="0.2">
      <c r="E44" s="68"/>
      <c r="F44" s="68"/>
      <c r="G44" s="68"/>
      <c r="Z44" s="68"/>
    </row>
    <row r="45" spans="5:26" ht="20.100000000000001" customHeight="1" x14ac:dyDescent="0.2">
      <c r="Z45" s="68"/>
    </row>
    <row r="46" spans="5:26" ht="20.100000000000001" customHeight="1" x14ac:dyDescent="0.2">
      <c r="Z46" s="68"/>
    </row>
    <row r="47" spans="5:26" ht="13.5" customHeight="1" x14ac:dyDescent="0.2">
      <c r="Z47" s="68"/>
    </row>
    <row r="48" spans="5:26" ht="12.75" customHeight="1" x14ac:dyDescent="0.2">
      <c r="Z48" s="68"/>
    </row>
    <row r="49" spans="26:26" ht="12.75" customHeight="1" x14ac:dyDescent="0.2">
      <c r="Z49" s="68"/>
    </row>
    <row r="50" spans="26:26" ht="12.75" customHeight="1" x14ac:dyDescent="0.2">
      <c r="Z50" s="68"/>
    </row>
    <row r="51" spans="26:26" ht="12.75" customHeight="1" x14ac:dyDescent="0.2">
      <c r="Z51" s="68"/>
    </row>
    <row r="52" spans="26:26" ht="13.5" customHeight="1" x14ac:dyDescent="0.2">
      <c r="Z52" s="68"/>
    </row>
    <row r="53" spans="26:26" ht="12.75" customHeight="1" x14ac:dyDescent="0.2">
      <c r="Z53" s="68"/>
    </row>
    <row r="54" spans="26:26" ht="12.75" customHeight="1" x14ac:dyDescent="0.2">
      <c r="Z54" s="68"/>
    </row>
    <row r="55" spans="26:26" ht="12.75" customHeight="1" x14ac:dyDescent="0.2">
      <c r="Z55" s="68"/>
    </row>
    <row r="56" spans="26:26" ht="12.75" customHeight="1" x14ac:dyDescent="0.2">
      <c r="Z56" s="68"/>
    </row>
    <row r="57" spans="26:26" ht="13.5" customHeight="1" x14ac:dyDescent="0.2">
      <c r="Z57" s="68"/>
    </row>
    <row r="58" spans="26:26" x14ac:dyDescent="0.2">
      <c r="Z58" s="68"/>
    </row>
    <row r="59" spans="26:26" x14ac:dyDescent="0.2">
      <c r="Z59" s="68"/>
    </row>
  </sheetData>
  <sheetProtection sheet="1" objects="1" scenarios="1" formatCells="0" formatColumns="0" formatRows="0" insertColumns="0" insertRows="0" insertHyperlinks="0" deleteColumns="0" deleteRows="0" sort="0" autoFilter="0" pivotTables="0"/>
  <mergeCells count="35">
    <mergeCell ref="C5:E5"/>
    <mergeCell ref="K5:M5"/>
    <mergeCell ref="C6:E6"/>
    <mergeCell ref="K6:M6"/>
    <mergeCell ref="K7:M7"/>
    <mergeCell ref="C2:E2"/>
    <mergeCell ref="K2:M2"/>
    <mergeCell ref="C3:E3"/>
    <mergeCell ref="K3:M3"/>
    <mergeCell ref="C4:E4"/>
    <mergeCell ref="K4:M4"/>
    <mergeCell ref="T11:T12"/>
    <mergeCell ref="U11:U12"/>
    <mergeCell ref="L10:L12"/>
    <mergeCell ref="M11:M12"/>
    <mergeCell ref="N11:N12"/>
    <mergeCell ref="O11:O12"/>
    <mergeCell ref="S11:S12"/>
    <mergeCell ref="M10:O10"/>
    <mergeCell ref="A28:C28"/>
    <mergeCell ref="A29:C29"/>
    <mergeCell ref="P11:P12"/>
    <mergeCell ref="Q11:Q12"/>
    <mergeCell ref="R11:R12"/>
    <mergeCell ref="F10:F12"/>
    <mergeCell ref="G10:G12"/>
    <mergeCell ref="H10:H12"/>
    <mergeCell ref="I10:I12"/>
    <mergeCell ref="J10:J12"/>
    <mergeCell ref="K10:K12"/>
    <mergeCell ref="A10:A12"/>
    <mergeCell ref="B10:B12"/>
    <mergeCell ref="C10:C12"/>
    <mergeCell ref="D10:D12"/>
    <mergeCell ref="E10:E12"/>
  </mergeCells>
  <conditionalFormatting sqref="D28:D29 T25:U25 F15:F24 N15:U24">
    <cfRule type="containsErrors" dxfId="6" priority="56" stopIfTrue="1">
      <formula>ISERROR(D15)</formula>
    </cfRule>
  </conditionalFormatting>
  <conditionalFormatting sqref="E20:E21">
    <cfRule type="cellIs" dxfId="5" priority="6" stopIfTrue="1" operator="notEqual">
      <formula>0.75</formula>
    </cfRule>
  </conditionalFormatting>
  <conditionalFormatting sqref="E22:E23">
    <cfRule type="cellIs" dxfId="4" priority="5" stopIfTrue="1" operator="notEqual">
      <formula>0.75</formula>
    </cfRule>
  </conditionalFormatting>
  <conditionalFormatting sqref="E24">
    <cfRule type="cellIs" dxfId="3" priority="4" stopIfTrue="1" operator="notEqual">
      <formula>0.75</formula>
    </cfRule>
  </conditionalFormatting>
  <conditionalFormatting sqref="E15:E16">
    <cfRule type="cellIs" dxfId="2" priority="3" stopIfTrue="1" operator="notEqual">
      <formula>0.75</formula>
    </cfRule>
  </conditionalFormatting>
  <conditionalFormatting sqref="E17:E18">
    <cfRule type="cellIs" dxfId="1" priority="2" stopIfTrue="1" operator="notEqual">
      <formula>0.75</formula>
    </cfRule>
  </conditionalFormatting>
  <conditionalFormatting sqref="E19">
    <cfRule type="cellIs" dxfId="0" priority="1" stopIfTrue="1" operator="notEqual">
      <formula>0.75</formula>
    </cfRule>
  </conditionalFormatting>
  <dataValidations count="4">
    <dataValidation type="list" allowBlank="1" showInputMessage="1" showErrorMessage="1" sqref="J14">
      <formula1>"1200,1800,3600"</formula1>
    </dataValidation>
    <dataValidation type="list" allowBlank="1" showInputMessage="1" showErrorMessage="1" sqref="K13:K24">
      <formula1>"TEFC,ODP"</formula1>
    </dataValidation>
    <dataValidation type="list" allowBlank="1" showInputMessage="1" showErrorMessage="1" sqref="J13">
      <formula1>"900,1200,1800,3600"</formula1>
    </dataValidation>
    <dataValidation type="list" allowBlank="1" showInputMessage="1" showErrorMessage="1" sqref="J15:J24">
      <formula1>"900, 1200,1800,3600"</formula1>
    </dataValidation>
  </dataValidations>
  <pageMargins left="0.5" right="0.5" top="1" bottom="0.5" header="0.4" footer="0.25"/>
  <pageSetup paperSize="17" scale="63" orientation="landscape" r:id="rId1"/>
  <headerFooter scaleWithDoc="0" alignWithMargins="0">
    <oddHeader>&amp;C&amp;"Arial,Bold"&amp;14Pennsylvania Act 129 Lighting Audit and Design Tool&amp;"-,Regular"&amp;11
&amp;"Arial,Bold"&amp;12MOTOR AND VFD FORM</oddHeader>
    <oddFooter>&amp;L&amp;"Arial,Regular"&amp;10Version 1.0&amp;C&amp;"Arial,Regular"&amp;10Page &amp;P of &amp;N&amp;R&amp;"Arial,Regular"&amp;10&amp;D</oddFooter>
  </headerFooter>
  <rowBreaks count="1" manualBreakCount="1">
    <brk id="25" max="17"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 Tables'!$D$7:$D$34</xm:f>
          </x14:formula1>
          <xm:sqref>I15:I24</xm:sqref>
        </x14:dataValidation>
        <x14:dataValidation type="list" allowBlank="1" showInputMessage="1" showErrorMessage="1">
          <x14:formula1>
            <xm:f>'Lookup Tables'!$B$7:$B$11</xm:f>
          </x14:formula1>
          <xm:sqref>C13 C15:C24</xm:sqref>
        </x14:dataValidation>
        <x14:dataValidation type="list" allowBlank="1" showInputMessage="1" showErrorMessage="1">
          <x14:formula1>
            <xm:f>'Lookup Tables'!$E$40:$E$47</xm:f>
          </x14:formula1>
          <xm:sqref>M15:M24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sheetPr>
  <dimension ref="A2:AC44"/>
  <sheetViews>
    <sheetView zoomScale="85" zoomScaleNormal="85" workbookViewId="0">
      <selection activeCell="C11" sqref="C11"/>
    </sheetView>
  </sheetViews>
  <sheetFormatPr defaultRowHeight="15" x14ac:dyDescent="0.25"/>
  <cols>
    <col min="1" max="1" width="3.140625" style="30" customWidth="1"/>
    <col min="2" max="6" width="15.7109375" style="30" customWidth="1"/>
    <col min="7" max="7" width="9.140625" style="30"/>
    <col min="8" max="8" width="27.28515625" style="30" customWidth="1"/>
    <col min="9" max="9" width="9.140625" style="30"/>
    <col min="10" max="10" width="9.28515625" style="30" customWidth="1"/>
    <col min="11" max="26" width="9.140625" style="30"/>
    <col min="27" max="27" width="29.85546875" style="2" customWidth="1"/>
    <col min="28" max="28" width="9.140625" style="2"/>
    <col min="29" max="29" width="32.140625" style="2" bestFit="1" customWidth="1"/>
    <col min="30" max="16384" width="9.140625" style="30"/>
  </cols>
  <sheetData>
    <row r="2" spans="1:13" ht="19.5" thickBot="1" x14ac:dyDescent="0.35">
      <c r="A2" s="180" t="s">
        <v>113</v>
      </c>
      <c r="B2" s="12"/>
      <c r="C2" s="285">
        <f>Summary!$C$2</f>
        <v>0</v>
      </c>
      <c r="D2" s="285"/>
      <c r="E2" s="285"/>
      <c r="F2" s="29"/>
      <c r="G2" s="7"/>
      <c r="H2" s="180" t="s">
        <v>114</v>
      </c>
      <c r="I2" s="15"/>
      <c r="J2" s="16"/>
      <c r="K2" s="286">
        <f>Summary!$K$2</f>
        <v>0</v>
      </c>
      <c r="L2" s="286"/>
      <c r="M2" s="286"/>
    </row>
    <row r="3" spans="1:13" ht="16.5" thickBot="1" x14ac:dyDescent="0.3">
      <c r="A3" s="181" t="s">
        <v>115</v>
      </c>
      <c r="B3" s="12"/>
      <c r="C3" s="287">
        <f>Summary!$C$3</f>
        <v>0</v>
      </c>
      <c r="D3" s="287"/>
      <c r="E3" s="287"/>
      <c r="F3" s="29"/>
      <c r="G3" s="7"/>
      <c r="H3" s="183" t="s">
        <v>116</v>
      </c>
      <c r="I3" s="18"/>
      <c r="J3" s="18"/>
      <c r="K3" s="286">
        <f>Summary!$K$3</f>
        <v>0</v>
      </c>
      <c r="L3" s="286"/>
      <c r="M3" s="286"/>
    </row>
    <row r="4" spans="1:13" ht="16.5" thickBot="1" x14ac:dyDescent="0.3">
      <c r="A4" s="181" t="s">
        <v>117</v>
      </c>
      <c r="B4" s="12"/>
      <c r="C4" s="287">
        <f>Summary!$C$4</f>
        <v>0</v>
      </c>
      <c r="D4" s="287"/>
      <c r="E4" s="287"/>
      <c r="F4" s="29"/>
      <c r="G4" s="7"/>
      <c r="H4" s="183" t="s">
        <v>118</v>
      </c>
      <c r="I4" s="19"/>
      <c r="J4" s="19"/>
      <c r="K4" s="286">
        <f>Summary!$K$4</f>
        <v>0</v>
      </c>
      <c r="L4" s="286"/>
      <c r="M4" s="286"/>
    </row>
    <row r="5" spans="1:13" ht="16.5" thickBot="1" x14ac:dyDescent="0.3">
      <c r="A5" s="182" t="s">
        <v>119</v>
      </c>
      <c r="B5" s="12"/>
      <c r="C5" s="287">
        <f>Summary!$C$5</f>
        <v>0</v>
      </c>
      <c r="D5" s="287"/>
      <c r="E5" s="287"/>
      <c r="F5" s="29"/>
      <c r="G5" s="8"/>
      <c r="H5" s="183" t="s">
        <v>120</v>
      </c>
      <c r="I5" s="19"/>
      <c r="J5" s="19"/>
      <c r="K5" s="288">
        <f>Summary!$K$5</f>
        <v>0</v>
      </c>
      <c r="L5" s="288"/>
      <c r="M5" s="288"/>
    </row>
    <row r="6" spans="1:13" ht="16.5" thickBot="1" x14ac:dyDescent="0.3">
      <c r="A6" s="182" t="s">
        <v>121</v>
      </c>
      <c r="B6" s="12"/>
      <c r="C6" s="253">
        <f>Summary!$C$6</f>
        <v>0</v>
      </c>
      <c r="D6" s="253"/>
      <c r="E6" s="253"/>
      <c r="F6" s="8"/>
      <c r="G6" s="8"/>
      <c r="H6" s="183" t="s">
        <v>122</v>
      </c>
      <c r="I6" s="19"/>
      <c r="J6" s="19"/>
      <c r="K6" s="286" t="str">
        <f>Summary!$K$6</f>
        <v xml:space="preserve">Program Year 7 </v>
      </c>
      <c r="L6" s="286"/>
      <c r="M6" s="286"/>
    </row>
    <row r="7" spans="1:13" ht="16.5" thickBot="1" x14ac:dyDescent="0.3">
      <c r="A7" s="2"/>
      <c r="B7" s="2"/>
      <c r="C7" s="2"/>
      <c r="D7" s="9"/>
      <c r="E7" s="8"/>
      <c r="F7" s="8"/>
      <c r="G7" s="8"/>
      <c r="H7" s="184" t="s">
        <v>123</v>
      </c>
      <c r="I7" s="70"/>
      <c r="J7" s="70"/>
      <c r="K7" s="286">
        <f>Summary!$K$7</f>
        <v>0</v>
      </c>
      <c r="L7" s="286"/>
      <c r="M7" s="286"/>
    </row>
    <row r="9" spans="1:13" x14ac:dyDescent="0.25">
      <c r="B9" s="141" t="s">
        <v>169</v>
      </c>
      <c r="C9" s="142"/>
      <c r="D9" s="142"/>
      <c r="E9" s="142"/>
    </row>
    <row r="10" spans="1:13" ht="26.25" customHeight="1" x14ac:dyDescent="0.25">
      <c r="B10" s="136" t="s">
        <v>170</v>
      </c>
      <c r="C10" s="135" t="s">
        <v>137</v>
      </c>
      <c r="D10" s="135" t="s">
        <v>138</v>
      </c>
      <c r="E10" s="135" t="s">
        <v>171</v>
      </c>
      <c r="F10" s="135" t="s">
        <v>140</v>
      </c>
    </row>
    <row r="11" spans="1:13" ht="15" customHeight="1" x14ac:dyDescent="0.25">
      <c r="B11" s="134" t="s">
        <v>172</v>
      </c>
      <c r="C11" s="216" t="s">
        <v>173</v>
      </c>
      <c r="D11" s="216" t="s">
        <v>173</v>
      </c>
      <c r="E11" s="216" t="s">
        <v>173</v>
      </c>
      <c r="F11" s="217" t="s">
        <v>173</v>
      </c>
    </row>
    <row r="12" spans="1:13" ht="15.75" customHeight="1" x14ac:dyDescent="0.25">
      <c r="B12" s="134" t="s">
        <v>174</v>
      </c>
      <c r="C12" s="216" t="s">
        <v>173</v>
      </c>
      <c r="D12" s="216" t="s">
        <v>173</v>
      </c>
      <c r="E12" s="216" t="s">
        <v>173</v>
      </c>
      <c r="F12" s="217" t="s">
        <v>173</v>
      </c>
    </row>
    <row r="13" spans="1:13" x14ac:dyDescent="0.25">
      <c r="B13" s="134" t="s">
        <v>175</v>
      </c>
      <c r="C13" s="216" t="s">
        <v>173</v>
      </c>
      <c r="D13" s="216" t="s">
        <v>173</v>
      </c>
      <c r="E13" s="216" t="s">
        <v>173</v>
      </c>
      <c r="F13" s="217" t="s">
        <v>173</v>
      </c>
    </row>
    <row r="14" spans="1:13" x14ac:dyDescent="0.25">
      <c r="B14" s="142"/>
      <c r="C14" s="142"/>
      <c r="D14" s="142"/>
      <c r="E14" s="142"/>
    </row>
    <row r="15" spans="1:13" x14ac:dyDescent="0.25">
      <c r="B15" s="142"/>
      <c r="C15" s="142"/>
      <c r="D15" s="142"/>
      <c r="E15" s="142"/>
    </row>
    <row r="16" spans="1:13" x14ac:dyDescent="0.25">
      <c r="B16" s="151" t="s">
        <v>176</v>
      </c>
      <c r="C16" s="143"/>
      <c r="D16" s="143"/>
      <c r="E16" s="143"/>
    </row>
    <row r="17" spans="2:5" x14ac:dyDescent="0.25">
      <c r="B17" s="140" t="s">
        <v>177</v>
      </c>
      <c r="C17" s="143"/>
      <c r="D17" s="143"/>
      <c r="E17" s="143"/>
    </row>
    <row r="18" spans="2:5" x14ac:dyDescent="0.25">
      <c r="B18" s="142"/>
      <c r="C18" s="142"/>
      <c r="D18" s="142"/>
      <c r="E18" s="142"/>
    </row>
    <row r="19" spans="2:5" x14ac:dyDescent="0.25">
      <c r="B19" s="142"/>
      <c r="C19" s="142"/>
      <c r="D19" s="142"/>
      <c r="E19" s="142"/>
    </row>
    <row r="20" spans="2:5" x14ac:dyDescent="0.25">
      <c r="B20" s="142"/>
      <c r="C20" s="142"/>
      <c r="D20" s="142"/>
      <c r="E20" s="142"/>
    </row>
    <row r="21" spans="2:5" x14ac:dyDescent="0.25">
      <c r="B21" s="142"/>
      <c r="C21" s="142"/>
      <c r="D21" s="142"/>
      <c r="E21" s="142"/>
    </row>
    <row r="22" spans="2:5" x14ac:dyDescent="0.25">
      <c r="B22" s="142"/>
      <c r="C22" s="142"/>
      <c r="D22" s="142"/>
      <c r="E22" s="142"/>
    </row>
    <row r="23" spans="2:5" x14ac:dyDescent="0.25">
      <c r="B23" s="142"/>
      <c r="C23" s="142"/>
      <c r="D23" s="142"/>
      <c r="E23" s="142"/>
    </row>
    <row r="24" spans="2:5" x14ac:dyDescent="0.25">
      <c r="B24" s="142"/>
      <c r="C24" s="142"/>
      <c r="D24" s="142"/>
      <c r="E24" s="142"/>
    </row>
    <row r="25" spans="2:5" x14ac:dyDescent="0.25">
      <c r="B25" s="143"/>
      <c r="C25" s="143"/>
      <c r="D25" s="143"/>
      <c r="E25" s="143"/>
    </row>
    <row r="26" spans="2:5" x14ac:dyDescent="0.25">
      <c r="B26" s="143"/>
      <c r="C26" s="143"/>
      <c r="D26" s="143"/>
      <c r="E26" s="143"/>
    </row>
    <row r="27" spans="2:5" x14ac:dyDescent="0.25">
      <c r="B27" s="142"/>
      <c r="C27" s="143"/>
      <c r="D27" s="143"/>
      <c r="E27" s="143"/>
    </row>
    <row r="28" spans="2:5" x14ac:dyDescent="0.25">
      <c r="B28" s="142"/>
      <c r="C28" s="142"/>
      <c r="D28" s="142"/>
      <c r="E28" s="142"/>
    </row>
    <row r="29" spans="2:5" x14ac:dyDescent="0.25">
      <c r="B29" s="142"/>
      <c r="C29" s="142"/>
      <c r="D29" s="142"/>
      <c r="E29" s="142"/>
    </row>
    <row r="30" spans="2:5" x14ac:dyDescent="0.25">
      <c r="B30" s="142"/>
      <c r="C30" s="142"/>
      <c r="D30" s="142"/>
      <c r="E30" s="142"/>
    </row>
    <row r="31" spans="2:5" x14ac:dyDescent="0.25">
      <c r="B31" s="142"/>
      <c r="C31" s="142"/>
      <c r="D31" s="142"/>
      <c r="E31" s="142"/>
    </row>
    <row r="32" spans="2:5" x14ac:dyDescent="0.25">
      <c r="B32" s="142"/>
      <c r="C32" s="142"/>
      <c r="D32" s="142"/>
      <c r="E32" s="142"/>
    </row>
    <row r="33" spans="2:5" x14ac:dyDescent="0.25">
      <c r="B33" s="142"/>
      <c r="C33" s="142"/>
      <c r="D33" s="142"/>
      <c r="E33" s="142"/>
    </row>
    <row r="34" spans="2:5" x14ac:dyDescent="0.25">
      <c r="B34" s="142"/>
      <c r="C34" s="142"/>
      <c r="D34" s="142"/>
      <c r="E34" s="142"/>
    </row>
    <row r="35" spans="2:5" x14ac:dyDescent="0.25">
      <c r="B35" s="142"/>
      <c r="C35" s="142"/>
      <c r="D35" s="142"/>
      <c r="E35" s="142"/>
    </row>
    <row r="36" spans="2:5" x14ac:dyDescent="0.25">
      <c r="B36" s="142"/>
      <c r="C36" s="142"/>
      <c r="D36" s="142"/>
      <c r="E36" s="142"/>
    </row>
    <row r="37" spans="2:5" x14ac:dyDescent="0.25">
      <c r="B37" s="140"/>
      <c r="C37" s="142"/>
      <c r="D37" s="142"/>
      <c r="E37" s="142"/>
    </row>
    <row r="38" spans="2:5" x14ac:dyDescent="0.25">
      <c r="B38" s="140"/>
      <c r="C38" s="142"/>
      <c r="D38" s="142"/>
      <c r="E38" s="142"/>
    </row>
    <row r="39" spans="2:5" x14ac:dyDescent="0.25">
      <c r="B39" s="142"/>
      <c r="C39" s="142"/>
      <c r="D39" s="142"/>
      <c r="E39" s="142"/>
    </row>
    <row r="40" spans="2:5" x14ac:dyDescent="0.25">
      <c r="B40" s="142"/>
      <c r="C40" s="142"/>
      <c r="D40" s="142"/>
      <c r="E40" s="142"/>
    </row>
    <row r="41" spans="2:5" x14ac:dyDescent="0.25">
      <c r="B41" s="142"/>
      <c r="C41" s="142"/>
      <c r="D41" s="142"/>
      <c r="E41" s="142"/>
    </row>
    <row r="42" spans="2:5" x14ac:dyDescent="0.25">
      <c r="B42" s="142"/>
      <c r="C42" s="142"/>
      <c r="D42" s="142"/>
      <c r="E42" s="142"/>
    </row>
    <row r="43" spans="2:5" x14ac:dyDescent="0.25">
      <c r="B43" s="142"/>
      <c r="C43" s="142"/>
      <c r="D43" s="142"/>
      <c r="E43" s="142"/>
    </row>
    <row r="44" spans="2:5" x14ac:dyDescent="0.25">
      <c r="B44" s="142"/>
      <c r="C44" s="142"/>
      <c r="D44" s="142"/>
      <c r="E44" s="142"/>
    </row>
  </sheetData>
  <sheetProtection sheet="1" objects="1" scenarios="1" formatCells="0" formatColumns="0" formatRows="0" insertColumns="0" insertRows="0" insertHyperlinks="0" deleteColumns="0" deleteRows="0" sort="0" autoFilter="0" pivotTables="0"/>
  <mergeCells count="11">
    <mergeCell ref="C5:E5"/>
    <mergeCell ref="K5:M5"/>
    <mergeCell ref="C6:E6"/>
    <mergeCell ref="K6:M6"/>
    <mergeCell ref="K7:M7"/>
    <mergeCell ref="C2:E2"/>
    <mergeCell ref="K2:M2"/>
    <mergeCell ref="C3:E3"/>
    <mergeCell ref="K3:M3"/>
    <mergeCell ref="C4:E4"/>
    <mergeCell ref="K4:M4"/>
  </mergeCells>
  <dataValidations count="2">
    <dataValidation type="list" allowBlank="1" showErrorMessage="1" prompt="Edit" sqref="D11:D13">
      <formula1>"900,1200,1800,3600,Edit"</formula1>
    </dataValidation>
    <dataValidation type="list" allowBlank="1" showInputMessage="1" showErrorMessage="1" sqref="E11:E13">
      <formula1>"ODP, TEFC, Edit"</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date" allowBlank="1" showInputMessage="1" showErrorMessage="1" error="This calculator only applies to motors installed 6/1/2015 through 5/31/2016.">
          <x14:formula1>
            <xm:f>'Lookup Tables'!B74</xm:f>
          </x14:formula1>
          <x14:formula2>
            <xm:f>'Lookup Tables'!B75</xm:f>
          </x14:formula2>
          <xm:sqref>C6:E6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X57"/>
  <sheetViews>
    <sheetView zoomScale="70" zoomScaleNormal="70" zoomScaleSheetLayoutView="100" workbookViewId="0">
      <selection activeCell="C2" sqref="C2:E2"/>
    </sheetView>
  </sheetViews>
  <sheetFormatPr defaultRowHeight="12.75" x14ac:dyDescent="0.2"/>
  <cols>
    <col min="1" max="1" width="6.7109375" style="2" customWidth="1"/>
    <col min="2" max="3" width="15.28515625" style="2" customWidth="1"/>
    <col min="4" max="4" width="16.140625" style="2" customWidth="1"/>
    <col min="5" max="5" width="15.7109375" style="2" customWidth="1"/>
    <col min="6" max="6" width="17" style="2" customWidth="1"/>
    <col min="7" max="7" width="15.42578125" style="2" customWidth="1"/>
    <col min="8" max="8" width="23" style="2" customWidth="1"/>
    <col min="9" max="10" width="15.7109375" style="2" customWidth="1"/>
    <col min="11" max="11" width="16.7109375" style="2" customWidth="1"/>
    <col min="12" max="13" width="15.7109375" style="2" customWidth="1"/>
    <col min="14" max="17" width="12.7109375" style="2" customWidth="1"/>
    <col min="18" max="23" width="15.7109375" style="2" customWidth="1"/>
    <col min="24" max="24" width="12.7109375" style="2" customWidth="1"/>
    <col min="25" max="25" width="9.140625" style="2"/>
    <col min="26" max="26" width="8.140625" style="2" bestFit="1" customWidth="1"/>
    <col min="27" max="16384" width="9.140625" style="2"/>
  </cols>
  <sheetData>
    <row r="1" spans="1:23" ht="54" customHeight="1" x14ac:dyDescent="0.4">
      <c r="A1" s="1" t="s">
        <v>178</v>
      </c>
      <c r="D1" s="3"/>
      <c r="E1" s="3"/>
      <c r="F1" s="3"/>
      <c r="G1" s="3"/>
      <c r="H1" s="3"/>
      <c r="I1" s="3"/>
      <c r="J1" s="6"/>
      <c r="K1" s="7"/>
      <c r="L1" s="7"/>
      <c r="N1" s="7"/>
      <c r="O1" s="7"/>
      <c r="P1" s="7"/>
      <c r="Q1" s="4"/>
      <c r="R1" s="4"/>
      <c r="S1" s="4"/>
      <c r="T1" s="4"/>
      <c r="U1" s="4"/>
      <c r="V1" s="4"/>
      <c r="W1" s="5"/>
    </row>
    <row r="2" spans="1:23" ht="24.95" customHeight="1" thickBot="1" x14ac:dyDescent="0.35">
      <c r="A2" s="13" t="s">
        <v>113</v>
      </c>
      <c r="B2" s="12"/>
      <c r="C2" s="299"/>
      <c r="D2" s="299"/>
      <c r="E2" s="299"/>
      <c r="F2" s="29"/>
      <c r="G2" s="7"/>
      <c r="H2" s="13" t="s">
        <v>114</v>
      </c>
      <c r="I2" s="15"/>
      <c r="J2" s="16"/>
      <c r="K2" s="300"/>
      <c r="L2" s="300"/>
      <c r="M2" s="300"/>
      <c r="N2" s="21"/>
      <c r="O2" s="21"/>
      <c r="P2" s="21"/>
      <c r="U2" s="4"/>
      <c r="V2" s="4"/>
      <c r="W2" s="4"/>
    </row>
    <row r="3" spans="1:23" ht="24.95" customHeight="1" thickBot="1" x14ac:dyDescent="0.25">
      <c r="A3" s="28" t="s">
        <v>115</v>
      </c>
      <c r="B3" s="12"/>
      <c r="C3" s="295"/>
      <c r="D3" s="295"/>
      <c r="E3" s="295"/>
      <c r="F3" s="29"/>
      <c r="G3" s="7"/>
      <c r="H3" s="17" t="s">
        <v>116</v>
      </c>
      <c r="I3" s="18"/>
      <c r="J3" s="18"/>
      <c r="K3" s="298"/>
      <c r="L3" s="298"/>
      <c r="M3" s="298"/>
      <c r="N3" s="21"/>
      <c r="O3" s="21"/>
      <c r="P3" s="21"/>
      <c r="U3" s="4"/>
      <c r="V3" s="4"/>
      <c r="W3" s="4"/>
    </row>
    <row r="4" spans="1:23" ht="24.95" customHeight="1" thickBot="1" x14ac:dyDescent="0.25">
      <c r="A4" s="28" t="s">
        <v>117</v>
      </c>
      <c r="B4" s="12"/>
      <c r="C4" s="295"/>
      <c r="D4" s="295"/>
      <c r="E4" s="295"/>
      <c r="F4" s="29"/>
      <c r="G4" s="7"/>
      <c r="H4" s="17" t="s">
        <v>118</v>
      </c>
      <c r="I4" s="19"/>
      <c r="J4" s="19"/>
      <c r="K4" s="298"/>
      <c r="L4" s="298"/>
      <c r="M4" s="298"/>
      <c r="N4" s="21"/>
      <c r="O4" s="21"/>
      <c r="P4" s="21"/>
      <c r="U4" s="4"/>
      <c r="V4" s="4"/>
      <c r="W4" s="4"/>
    </row>
    <row r="5" spans="1:23" ht="24.95" customHeight="1" thickBot="1" x14ac:dyDescent="0.25">
      <c r="A5" s="144" t="s">
        <v>119</v>
      </c>
      <c r="B5" s="12"/>
      <c r="C5" s="295"/>
      <c r="D5" s="295"/>
      <c r="E5" s="295"/>
      <c r="F5" s="29"/>
      <c r="G5" s="8"/>
      <c r="H5" s="17" t="s">
        <v>120</v>
      </c>
      <c r="I5" s="19"/>
      <c r="J5" s="19"/>
      <c r="K5" s="296"/>
      <c r="L5" s="296"/>
      <c r="M5" s="296"/>
      <c r="N5" s="21"/>
      <c r="O5" s="21"/>
      <c r="P5" s="21"/>
      <c r="U5" s="4"/>
    </row>
    <row r="6" spans="1:23" ht="24.95" customHeight="1" thickBot="1" x14ac:dyDescent="0.25">
      <c r="A6" s="144" t="s">
        <v>121</v>
      </c>
      <c r="B6" s="12"/>
      <c r="C6" s="297"/>
      <c r="D6" s="297"/>
      <c r="E6" s="297"/>
      <c r="F6" s="8"/>
      <c r="G6" s="8"/>
      <c r="H6" s="17" t="s">
        <v>122</v>
      </c>
      <c r="I6" s="19"/>
      <c r="J6" s="19"/>
      <c r="K6" s="298" t="s">
        <v>179</v>
      </c>
      <c r="L6" s="298"/>
      <c r="M6" s="298"/>
      <c r="N6" s="9"/>
      <c r="O6" s="9"/>
      <c r="P6" s="9"/>
      <c r="Q6" s="8"/>
      <c r="R6" s="8"/>
      <c r="S6" s="8"/>
      <c r="T6" s="8"/>
      <c r="U6" s="4"/>
    </row>
    <row r="7" spans="1:23" ht="24" customHeight="1" thickBot="1" x14ac:dyDescent="0.25">
      <c r="D7" s="9"/>
      <c r="E7" s="8"/>
      <c r="F7" s="8"/>
      <c r="G7" s="8"/>
      <c r="H7" s="145" t="s">
        <v>123</v>
      </c>
      <c r="I7" s="70"/>
      <c r="J7" s="70"/>
      <c r="K7" s="298"/>
      <c r="L7" s="298"/>
      <c r="M7" s="298"/>
      <c r="N7" s="11"/>
      <c r="O7" s="11"/>
      <c r="P7" s="11"/>
      <c r="Q7" s="11"/>
      <c r="R7" s="11"/>
      <c r="S7" s="11"/>
      <c r="T7" s="11"/>
      <c r="U7" s="14"/>
    </row>
    <row r="8" spans="1:23" ht="21.95" customHeight="1" x14ac:dyDescent="0.2"/>
    <row r="9" spans="1:23" ht="21.95" customHeight="1" x14ac:dyDescent="0.2"/>
    <row r="10" spans="1:23" ht="21.95" customHeight="1" thickBot="1" x14ac:dyDescent="0.25">
      <c r="A10" s="20" t="s">
        <v>156</v>
      </c>
      <c r="B10" s="11"/>
      <c r="C10" s="11"/>
      <c r="D10" s="11"/>
    </row>
    <row r="11" spans="1:23" ht="21.95" customHeight="1" x14ac:dyDescent="0.2">
      <c r="A11" s="289" t="s">
        <v>157</v>
      </c>
      <c r="B11" s="290"/>
      <c r="C11" s="291"/>
      <c r="D11" s="49" t="str">
        <f>IFERROR(SUM('Motor Form'!D45+'VFD Form'!D28),"BLANK")</f>
        <v>BLANK</v>
      </c>
    </row>
    <row r="12" spans="1:23" ht="21.95" customHeight="1" thickBot="1" x14ac:dyDescent="0.25">
      <c r="A12" s="292" t="s">
        <v>158</v>
      </c>
      <c r="B12" s="293"/>
      <c r="C12" s="294"/>
      <c r="D12" s="50" t="str">
        <f>IFERROR(SUM('Motor Form'!D46+'VFD Form'!D29),"BLANK")</f>
        <v>BLANK</v>
      </c>
    </row>
    <row r="13" spans="1:23" ht="15.95" customHeight="1" x14ac:dyDescent="0.2"/>
    <row r="14" spans="1:23" ht="15.95" customHeight="1" x14ac:dyDescent="0.2"/>
    <row r="15" spans="1:23" ht="15.95" customHeight="1" x14ac:dyDescent="0.2"/>
    <row r="16" spans="1:23" ht="15.95" customHeight="1" x14ac:dyDescent="0.2"/>
    <row r="17" spans="24:24" ht="15.95" customHeight="1" x14ac:dyDescent="0.2"/>
    <row r="18" spans="24:24" ht="15.95" customHeight="1" x14ac:dyDescent="0.2"/>
    <row r="19" spans="24:24" ht="15.95" customHeight="1" x14ac:dyDescent="0.2"/>
    <row r="20" spans="24:24" ht="15.95" customHeight="1" x14ac:dyDescent="0.2"/>
    <row r="21" spans="24:24" ht="15.95" customHeight="1" x14ac:dyDescent="0.2"/>
    <row r="22" spans="24:24" ht="15.95" customHeight="1" x14ac:dyDescent="0.2"/>
    <row r="23" spans="24:24" ht="15.95" customHeight="1" x14ac:dyDescent="0.2"/>
    <row r="24" spans="24:24" ht="15.95" customHeight="1" x14ac:dyDescent="0.2"/>
    <row r="25" spans="24:24" ht="18.75" customHeight="1" x14ac:dyDescent="0.2"/>
    <row r="26" spans="24:24" ht="21.95" customHeight="1" x14ac:dyDescent="0.25">
      <c r="X26" s="10"/>
    </row>
    <row r="27" spans="24:24" ht="18.75" customHeight="1" x14ac:dyDescent="0.2"/>
    <row r="28" spans="24:24" ht="20.100000000000001" customHeight="1" x14ac:dyDescent="0.2"/>
    <row r="29" spans="24:24" ht="20.100000000000001" customHeight="1" x14ac:dyDescent="0.2"/>
    <row r="30" spans="24:24" ht="20.100000000000001" customHeight="1" x14ac:dyDescent="0.2"/>
    <row r="31" spans="24:24" ht="15.95" customHeight="1" x14ac:dyDescent="0.2"/>
    <row r="32" spans="24:24" ht="15.95" customHeight="1" x14ac:dyDescent="0.2"/>
    <row r="33" spans="5:6" ht="15.95" customHeight="1" x14ac:dyDescent="0.2"/>
    <row r="34" spans="5:6" ht="15.95" customHeight="1" x14ac:dyDescent="0.2"/>
    <row r="35" spans="5:6" ht="15.95" customHeight="1" x14ac:dyDescent="0.2"/>
    <row r="36" spans="5:6" ht="15.95" customHeight="1" x14ac:dyDescent="0.2"/>
    <row r="37" spans="5:6" ht="15.95" customHeight="1" x14ac:dyDescent="0.2"/>
    <row r="38" spans="5:6" ht="15.95" customHeight="1" x14ac:dyDescent="0.2"/>
    <row r="39" spans="5:6" ht="15.95" customHeight="1" x14ac:dyDescent="0.2"/>
    <row r="40" spans="5:6" ht="15.95" customHeight="1" x14ac:dyDescent="0.2"/>
    <row r="41" spans="5:6" ht="15.95" customHeight="1" x14ac:dyDescent="0.2"/>
    <row r="42" spans="5:6" ht="15.95" customHeight="1" x14ac:dyDescent="0.2"/>
    <row r="44" spans="5:6" ht="20.100000000000001" customHeight="1" x14ac:dyDescent="0.2">
      <c r="E44" s="11"/>
      <c r="F44" s="11"/>
    </row>
    <row r="45" spans="5:6" ht="20.100000000000001" customHeight="1" x14ac:dyDescent="0.2"/>
    <row r="46" spans="5:6" ht="20.100000000000001" customHeight="1" x14ac:dyDescent="0.2"/>
    <row r="47" spans="5:6" ht="13.5" customHeight="1" x14ac:dyDescent="0.2"/>
    <row r="48" spans="5:6" ht="12.75" customHeight="1" x14ac:dyDescent="0.2"/>
    <row r="49" ht="12.75" customHeight="1" x14ac:dyDescent="0.2"/>
    <row r="50" ht="12.75" customHeight="1" x14ac:dyDescent="0.2"/>
    <row r="51" ht="12.75" customHeight="1" x14ac:dyDescent="0.2"/>
    <row r="52" ht="13.5" customHeight="1" x14ac:dyDescent="0.2"/>
    <row r="53" ht="12.75" customHeight="1" x14ac:dyDescent="0.2"/>
    <row r="54" ht="12.75" customHeight="1" x14ac:dyDescent="0.2"/>
    <row r="55" ht="12.75" customHeight="1" x14ac:dyDescent="0.2"/>
    <row r="56" ht="12.75" customHeight="1" x14ac:dyDescent="0.2"/>
    <row r="57" ht="13.5" customHeight="1" x14ac:dyDescent="0.2"/>
  </sheetData>
  <sheetProtection sheet="1" objects="1" scenarios="1"/>
  <mergeCells count="13">
    <mergeCell ref="C2:E2"/>
    <mergeCell ref="K2:M2"/>
    <mergeCell ref="C3:E3"/>
    <mergeCell ref="K3:M3"/>
    <mergeCell ref="C4:E4"/>
    <mergeCell ref="K4:M4"/>
    <mergeCell ref="A11:C11"/>
    <mergeCell ref="A12:C12"/>
    <mergeCell ref="C5:E5"/>
    <mergeCell ref="K5:M5"/>
    <mergeCell ref="C6:E6"/>
    <mergeCell ref="K6:M6"/>
    <mergeCell ref="K7:M7"/>
  </mergeCells>
  <pageMargins left="0.5" right="0.5" top="1" bottom="0.5" header="0.4" footer="0.25"/>
  <pageSetup paperSize="17" scale="63" orientation="landscape" r:id="rId1"/>
  <headerFooter scaleWithDoc="0" alignWithMargins="0">
    <oddHeader>&amp;C&amp;"Arial,Bold"&amp;14Pennsylvania Act 129 Lighting Audit and Design Tool&amp;"-,Regular"&amp;11
&amp;"Arial,Bold"&amp;12MOTOR AND VFD FORM</oddHeader>
    <oddFooter>&amp;L&amp;"Arial,Regular"&amp;10Version 1.0&amp;C&amp;"Arial,Regular"&amp;10Page &amp;P of &amp;N&amp;R&amp;"Arial,Regular"&amp;10&amp;D</oddFooter>
  </headerFooter>
  <rowBreaks count="1" manualBreakCount="1">
    <brk id="25" max="17" man="1"/>
  </rowBreaks>
  <legacy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'Lookup Tables'!$B$47:$B$49</xm:f>
          </x14:formula1>
          <xm:sqref>K6:M6</xm:sqref>
        </x14:dataValidation>
        <x14:dataValidation type="list" allowBlank="1" showInputMessage="1" showErrorMessage="1">
          <x14:formula1>
            <xm:f>'Lookup Tables'!$B$64:$B$70</xm:f>
          </x14:formula1>
          <xm:sqref>K7:M7</xm:sqref>
        </x14:dataValidation>
        <x14:dataValidation type="list" allowBlank="1" showInputMessage="1" showErrorMessage="1">
          <x14:formula1>
            <xm:f>'Lookup Tables'!$B$14:$B$20</xm:f>
          </x14:formula1>
          <xm:sqref>C5:E5</xm:sqref>
        </x14:dataValidation>
        <x14:dataValidation type="list" allowBlank="1" showInputMessage="1" showErrorMessage="1">
          <x14:formula1>
            <xm:f>'Lookup Tables'!$B$23:$B$43</xm:f>
          </x14:formula1>
          <xm:sqref>C4:E4</xm:sqref>
        </x14:dataValidation>
        <x14:dataValidation type="date" allowBlank="1" showInputMessage="1" showErrorMessage="1" error="This calculator only applies to motors installed 6/1/2015 through 5/31/2016.">
          <x14:formula1>
            <xm:f>'Lookup Tables'!B74</xm:f>
          </x14:formula1>
          <x14:formula2>
            <xm:f>'Lookup Tables'!B75</xm:f>
          </x14:formula2>
          <xm:sqref>C6:E6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73"/>
  <sheetViews>
    <sheetView zoomScaleNormal="100" workbookViewId="0">
      <selection sqref="A1:B1"/>
    </sheetView>
  </sheetViews>
  <sheetFormatPr defaultRowHeight="15" x14ac:dyDescent="0.25"/>
  <cols>
    <col min="1" max="1" width="13.85546875" style="22" customWidth="1"/>
    <col min="2" max="2" width="76.28515625" style="22" customWidth="1"/>
    <col min="3" max="3" width="5.7109375" style="155" customWidth="1"/>
    <col min="4" max="4" width="3.140625" style="155" customWidth="1"/>
    <col min="5" max="5" width="18.7109375" style="22" customWidth="1"/>
    <col min="6" max="6" width="72.42578125" style="22" customWidth="1"/>
    <col min="7" max="16384" width="9.140625" style="22"/>
  </cols>
  <sheetData>
    <row r="1" spans="1:6" ht="18" x14ac:dyDescent="0.25">
      <c r="A1" s="311" t="s">
        <v>180</v>
      </c>
      <c r="B1" s="311"/>
      <c r="E1" s="155"/>
      <c r="F1" s="155"/>
    </row>
    <row r="2" spans="1:6" ht="15.75" x14ac:dyDescent="0.25">
      <c r="A2" s="312" t="s">
        <v>181</v>
      </c>
      <c r="B2" s="312"/>
      <c r="E2" s="155"/>
      <c r="F2" s="155"/>
    </row>
    <row r="3" spans="1:6" ht="15.75" x14ac:dyDescent="0.25">
      <c r="A3" s="234" t="s">
        <v>182</v>
      </c>
      <c r="B3" s="234"/>
      <c r="E3" s="234" t="s">
        <v>183</v>
      </c>
      <c r="F3" s="155"/>
    </row>
    <row r="4" spans="1:6" ht="18" x14ac:dyDescent="0.25">
      <c r="A4" s="157"/>
      <c r="B4" s="233"/>
      <c r="E4" s="155"/>
      <c r="F4" s="155"/>
    </row>
    <row r="5" spans="1:6" ht="18" x14ac:dyDescent="0.25">
      <c r="A5" s="162" t="s">
        <v>184</v>
      </c>
      <c r="B5" s="233"/>
      <c r="E5" s="162" t="s">
        <v>184</v>
      </c>
      <c r="F5" s="233"/>
    </row>
    <row r="6" spans="1:6" ht="15" customHeight="1" x14ac:dyDescent="0.25">
      <c r="A6" s="166" t="s">
        <v>185</v>
      </c>
      <c r="B6" s="158" t="s">
        <v>186</v>
      </c>
      <c r="E6" s="166" t="s">
        <v>185</v>
      </c>
      <c r="F6" s="158" t="s">
        <v>186</v>
      </c>
    </row>
    <row r="7" spans="1:6" ht="15" customHeight="1" x14ac:dyDescent="0.25">
      <c r="A7" s="166" t="s">
        <v>187</v>
      </c>
      <c r="B7" s="158" t="s">
        <v>188</v>
      </c>
      <c r="E7" s="166" t="s">
        <v>187</v>
      </c>
      <c r="F7" s="158" t="s">
        <v>188</v>
      </c>
    </row>
    <row r="8" spans="1:6" ht="15" customHeight="1" x14ac:dyDescent="0.25">
      <c r="A8" s="313" t="s">
        <v>189</v>
      </c>
      <c r="B8" s="303" t="s">
        <v>190</v>
      </c>
      <c r="E8" s="313" t="s">
        <v>189</v>
      </c>
      <c r="F8" s="303" t="s">
        <v>190</v>
      </c>
    </row>
    <row r="9" spans="1:6" ht="15" customHeight="1" x14ac:dyDescent="0.25">
      <c r="A9" s="302"/>
      <c r="B9" s="304"/>
      <c r="E9" s="302"/>
      <c r="F9" s="304"/>
    </row>
    <row r="10" spans="1:6" ht="15" customHeight="1" x14ac:dyDescent="0.25">
      <c r="A10" s="167" t="s">
        <v>191</v>
      </c>
      <c r="B10" s="158" t="s">
        <v>192</v>
      </c>
      <c r="E10" s="167" t="s">
        <v>191</v>
      </c>
      <c r="F10" s="158" t="s">
        <v>192</v>
      </c>
    </row>
    <row r="11" spans="1:6" ht="15" customHeight="1" x14ac:dyDescent="0.25">
      <c r="A11" s="230" t="s">
        <v>193</v>
      </c>
      <c r="B11" s="229" t="s">
        <v>194</v>
      </c>
      <c r="E11" s="230" t="s">
        <v>193</v>
      </c>
      <c r="F11" s="229" t="s">
        <v>194</v>
      </c>
    </row>
    <row r="12" spans="1:6" ht="15" customHeight="1" x14ac:dyDescent="0.25">
      <c r="A12" s="230" t="s">
        <v>195</v>
      </c>
      <c r="B12" s="229" t="s">
        <v>196</v>
      </c>
      <c r="E12" s="230" t="s">
        <v>195</v>
      </c>
      <c r="F12" s="229" t="s">
        <v>196</v>
      </c>
    </row>
    <row r="13" spans="1:6" ht="15" customHeight="1" x14ac:dyDescent="0.25">
      <c r="A13" s="301" t="s">
        <v>197</v>
      </c>
      <c r="B13" s="303" t="s">
        <v>198</v>
      </c>
      <c r="E13" s="301" t="s">
        <v>197</v>
      </c>
      <c r="F13" s="303" t="s">
        <v>198</v>
      </c>
    </row>
    <row r="14" spans="1:6" ht="15" customHeight="1" x14ac:dyDescent="0.25">
      <c r="A14" s="308"/>
      <c r="B14" s="304"/>
      <c r="E14" s="308"/>
      <c r="F14" s="304"/>
    </row>
    <row r="15" spans="1:6" ht="15" customHeight="1" x14ac:dyDescent="0.25">
      <c r="A15" s="301" t="s">
        <v>199</v>
      </c>
      <c r="B15" s="303" t="s">
        <v>200</v>
      </c>
      <c r="E15" s="301" t="s">
        <v>199</v>
      </c>
      <c r="F15" s="303" t="s">
        <v>200</v>
      </c>
    </row>
    <row r="16" spans="1:6" ht="15" customHeight="1" x14ac:dyDescent="0.25">
      <c r="A16" s="308"/>
      <c r="B16" s="304"/>
      <c r="E16" s="308"/>
      <c r="F16" s="304"/>
    </row>
    <row r="17" spans="1:6" ht="15" customHeight="1" x14ac:dyDescent="0.25">
      <c r="A17" s="230" t="s">
        <v>201</v>
      </c>
      <c r="B17" s="229" t="s">
        <v>202</v>
      </c>
      <c r="E17" s="230" t="s">
        <v>201</v>
      </c>
      <c r="F17" s="229" t="s">
        <v>202</v>
      </c>
    </row>
    <row r="18" spans="1:6" ht="15" customHeight="1" x14ac:dyDescent="0.25">
      <c r="A18" s="230" t="s">
        <v>203</v>
      </c>
      <c r="B18" s="229" t="s">
        <v>204</v>
      </c>
      <c r="E18" s="230" t="s">
        <v>203</v>
      </c>
      <c r="F18" s="229" t="s">
        <v>204</v>
      </c>
    </row>
    <row r="19" spans="1:6" s="155" customFormat="1" ht="15" customHeight="1" x14ac:dyDescent="0.25">
      <c r="A19" s="230" t="s">
        <v>205</v>
      </c>
      <c r="B19" s="208" t="s">
        <v>206</v>
      </c>
      <c r="E19" s="230" t="s">
        <v>205</v>
      </c>
      <c r="F19" s="208" t="s">
        <v>206</v>
      </c>
    </row>
    <row r="20" spans="1:6" ht="15" customHeight="1" x14ac:dyDescent="0.25">
      <c r="A20" s="208"/>
      <c r="B20" s="163"/>
      <c r="E20" s="208"/>
      <c r="F20" s="163"/>
    </row>
    <row r="21" spans="1:6" ht="15" customHeight="1" x14ac:dyDescent="0.25">
      <c r="A21" s="162" t="s">
        <v>207</v>
      </c>
      <c r="B21" s="160"/>
      <c r="E21" s="162" t="s">
        <v>207</v>
      </c>
      <c r="F21" s="160"/>
    </row>
    <row r="22" spans="1:6" ht="15" customHeight="1" x14ac:dyDescent="0.25">
      <c r="A22" s="230" t="s">
        <v>208</v>
      </c>
      <c r="B22" s="158" t="s">
        <v>209</v>
      </c>
      <c r="E22" s="230" t="s">
        <v>208</v>
      </c>
      <c r="F22" s="158" t="s">
        <v>209</v>
      </c>
    </row>
    <row r="23" spans="1:6" ht="15" customHeight="1" x14ac:dyDescent="0.25">
      <c r="A23" s="230" t="s">
        <v>210</v>
      </c>
      <c r="B23" s="158" t="s">
        <v>211</v>
      </c>
      <c r="E23" s="230" t="s">
        <v>210</v>
      </c>
      <c r="F23" s="158" t="s">
        <v>211</v>
      </c>
    </row>
    <row r="24" spans="1:6" ht="15" customHeight="1" x14ac:dyDescent="0.25">
      <c r="A24" s="301" t="s">
        <v>212</v>
      </c>
      <c r="B24" s="303" t="s">
        <v>213</v>
      </c>
      <c r="E24" s="301" t="s">
        <v>212</v>
      </c>
      <c r="F24" s="303" t="s">
        <v>214</v>
      </c>
    </row>
    <row r="25" spans="1:6" ht="15" customHeight="1" x14ac:dyDescent="0.25">
      <c r="A25" s="307"/>
      <c r="B25" s="305"/>
      <c r="E25" s="307"/>
      <c r="F25" s="305"/>
    </row>
    <row r="26" spans="1:6" ht="15" customHeight="1" x14ac:dyDescent="0.25">
      <c r="A26" s="307"/>
      <c r="B26" s="305"/>
      <c r="E26" s="307"/>
      <c r="F26" s="305"/>
    </row>
    <row r="27" spans="1:6" ht="15" customHeight="1" x14ac:dyDescent="0.25">
      <c r="A27" s="307"/>
      <c r="B27" s="305"/>
      <c r="E27" s="307"/>
      <c r="F27" s="305"/>
    </row>
    <row r="28" spans="1:6" ht="15" customHeight="1" x14ac:dyDescent="0.25">
      <c r="A28" s="307"/>
      <c r="B28" s="305"/>
      <c r="E28" s="307"/>
      <c r="F28" s="305"/>
    </row>
    <row r="29" spans="1:6" ht="15" customHeight="1" x14ac:dyDescent="0.25">
      <c r="A29" s="307"/>
      <c r="B29" s="305"/>
      <c r="E29" s="307"/>
      <c r="F29" s="305"/>
    </row>
    <row r="30" spans="1:6" ht="15" customHeight="1" x14ac:dyDescent="0.25">
      <c r="A30" s="301" t="s">
        <v>215</v>
      </c>
      <c r="B30" s="310" t="s">
        <v>216</v>
      </c>
      <c r="E30" s="301" t="s">
        <v>215</v>
      </c>
      <c r="F30" s="310" t="s">
        <v>216</v>
      </c>
    </row>
    <row r="31" spans="1:6" ht="15" customHeight="1" x14ac:dyDescent="0.25">
      <c r="A31" s="306"/>
      <c r="B31" s="310"/>
      <c r="E31" s="306"/>
      <c r="F31" s="310"/>
    </row>
    <row r="32" spans="1:6" ht="15" customHeight="1" x14ac:dyDescent="0.25">
      <c r="A32" s="306"/>
      <c r="B32" s="310"/>
      <c r="E32" s="306"/>
      <c r="F32" s="310"/>
    </row>
    <row r="33" spans="1:6" ht="15" customHeight="1" x14ac:dyDescent="0.25">
      <c r="A33" s="302"/>
      <c r="B33" s="310"/>
      <c r="E33" s="302"/>
      <c r="F33" s="310"/>
    </row>
    <row r="34" spans="1:6" ht="15" customHeight="1" x14ac:dyDescent="0.25">
      <c r="A34" s="309" t="s">
        <v>217</v>
      </c>
      <c r="B34" s="310" t="s">
        <v>218</v>
      </c>
      <c r="E34" s="309" t="s">
        <v>217</v>
      </c>
      <c r="F34" s="310" t="s">
        <v>218</v>
      </c>
    </row>
    <row r="35" spans="1:6" ht="15" customHeight="1" x14ac:dyDescent="0.25">
      <c r="A35" s="309"/>
      <c r="B35" s="310"/>
      <c r="E35" s="309"/>
      <c r="F35" s="310"/>
    </row>
    <row r="36" spans="1:6" ht="15" customHeight="1" x14ac:dyDescent="0.25">
      <c r="A36" s="309"/>
      <c r="B36" s="310"/>
      <c r="E36" s="309"/>
      <c r="F36" s="310"/>
    </row>
    <row r="37" spans="1:6" ht="15" customHeight="1" x14ac:dyDescent="0.25">
      <c r="A37" s="309"/>
      <c r="B37" s="310"/>
      <c r="E37" s="309"/>
      <c r="F37" s="310"/>
    </row>
    <row r="38" spans="1:6" ht="15" customHeight="1" x14ac:dyDescent="0.25">
      <c r="A38" s="301" t="s">
        <v>219</v>
      </c>
      <c r="B38" s="303" t="s">
        <v>220</v>
      </c>
      <c r="E38" s="301" t="s">
        <v>219</v>
      </c>
      <c r="F38" s="303" t="s">
        <v>221</v>
      </c>
    </row>
    <row r="39" spans="1:6" ht="15" customHeight="1" x14ac:dyDescent="0.25">
      <c r="A39" s="307"/>
      <c r="B39" s="305"/>
      <c r="E39" s="307"/>
      <c r="F39" s="305"/>
    </row>
    <row r="40" spans="1:6" ht="15" customHeight="1" x14ac:dyDescent="0.25">
      <c r="A40" s="307"/>
      <c r="B40" s="305"/>
      <c r="E40" s="307"/>
      <c r="F40" s="305"/>
    </row>
    <row r="41" spans="1:6" ht="15" customHeight="1" x14ac:dyDescent="0.25">
      <c r="A41" s="308"/>
      <c r="B41" s="304"/>
      <c r="E41" s="307"/>
      <c r="F41" s="305"/>
    </row>
    <row r="42" spans="1:6" ht="15" customHeight="1" x14ac:dyDescent="0.25">
      <c r="A42" s="301" t="s">
        <v>222</v>
      </c>
      <c r="B42" s="303" t="s">
        <v>223</v>
      </c>
      <c r="E42" s="307"/>
      <c r="F42" s="305"/>
    </row>
    <row r="43" spans="1:6" x14ac:dyDescent="0.25">
      <c r="A43" s="307"/>
      <c r="B43" s="305"/>
      <c r="E43" s="308"/>
      <c r="F43" s="304"/>
    </row>
    <row r="44" spans="1:6" x14ac:dyDescent="0.25">
      <c r="A44" s="301" t="s">
        <v>224</v>
      </c>
      <c r="B44" s="303" t="s">
        <v>221</v>
      </c>
      <c r="C44" s="161"/>
      <c r="E44" s="164"/>
      <c r="F44" s="159"/>
    </row>
    <row r="45" spans="1:6" x14ac:dyDescent="0.25">
      <c r="A45" s="307"/>
      <c r="B45" s="305"/>
      <c r="C45" s="161"/>
      <c r="E45" s="162" t="s">
        <v>125</v>
      </c>
      <c r="F45" s="160"/>
    </row>
    <row r="46" spans="1:6" ht="15" customHeight="1" x14ac:dyDescent="0.25">
      <c r="A46" s="307"/>
      <c r="B46" s="305"/>
      <c r="E46" s="231" t="s">
        <v>222</v>
      </c>
      <c r="F46" s="232" t="s">
        <v>225</v>
      </c>
    </row>
    <row r="47" spans="1:6" ht="15" customHeight="1" x14ac:dyDescent="0.25">
      <c r="A47" s="307"/>
      <c r="B47" s="305"/>
      <c r="E47" s="230" t="s">
        <v>224</v>
      </c>
      <c r="F47" s="232" t="s">
        <v>226</v>
      </c>
    </row>
    <row r="48" spans="1:6" ht="15" customHeight="1" x14ac:dyDescent="0.25">
      <c r="A48" s="307"/>
      <c r="B48" s="305"/>
      <c r="E48" s="230" t="s">
        <v>227</v>
      </c>
      <c r="F48" s="232" t="s">
        <v>228</v>
      </c>
    </row>
    <row r="49" spans="1:6" ht="15" customHeight="1" x14ac:dyDescent="0.25">
      <c r="A49" s="308"/>
      <c r="B49" s="304"/>
      <c r="E49" s="301" t="s">
        <v>229</v>
      </c>
      <c r="F49" s="303" t="s">
        <v>230</v>
      </c>
    </row>
    <row r="50" spans="1:6" ht="15" customHeight="1" x14ac:dyDescent="0.25">
      <c r="A50" s="164"/>
      <c r="B50" s="159"/>
      <c r="E50" s="306"/>
      <c r="F50" s="305"/>
    </row>
    <row r="51" spans="1:6" ht="21.75" customHeight="1" x14ac:dyDescent="0.25">
      <c r="A51" s="162" t="s">
        <v>125</v>
      </c>
      <c r="B51" s="160"/>
      <c r="E51" s="306"/>
      <c r="F51" s="305"/>
    </row>
    <row r="52" spans="1:6" ht="15" customHeight="1" x14ac:dyDescent="0.25">
      <c r="A52" s="231" t="s">
        <v>227</v>
      </c>
      <c r="B52" s="232" t="s">
        <v>225</v>
      </c>
      <c r="E52" s="301" t="s">
        <v>231</v>
      </c>
      <c r="F52" s="303" t="s">
        <v>232</v>
      </c>
    </row>
    <row r="53" spans="1:6" ht="15" customHeight="1" x14ac:dyDescent="0.25">
      <c r="A53" s="230" t="s">
        <v>229</v>
      </c>
      <c r="B53" s="232" t="s">
        <v>226</v>
      </c>
      <c r="E53" s="307"/>
      <c r="F53" s="305"/>
    </row>
    <row r="54" spans="1:6" ht="15" customHeight="1" x14ac:dyDescent="0.25">
      <c r="A54" s="230" t="s">
        <v>231</v>
      </c>
      <c r="B54" s="232" t="s">
        <v>228</v>
      </c>
      <c r="E54" s="307"/>
      <c r="F54" s="305"/>
    </row>
    <row r="55" spans="1:6" ht="15" customHeight="1" x14ac:dyDescent="0.25">
      <c r="A55" s="301" t="s">
        <v>233</v>
      </c>
      <c r="B55" s="303" t="s">
        <v>230</v>
      </c>
      <c r="E55" s="309" t="s">
        <v>233</v>
      </c>
      <c r="F55" s="310" t="s">
        <v>234</v>
      </c>
    </row>
    <row r="56" spans="1:6" ht="15" customHeight="1" x14ac:dyDescent="0.25">
      <c r="A56" s="306"/>
      <c r="B56" s="305"/>
      <c r="E56" s="309"/>
      <c r="F56" s="310"/>
    </row>
    <row r="57" spans="1:6" ht="21" customHeight="1" x14ac:dyDescent="0.25">
      <c r="A57" s="306"/>
      <c r="B57" s="305"/>
      <c r="E57" s="309"/>
      <c r="F57" s="310"/>
    </row>
    <row r="58" spans="1:6" ht="15" customHeight="1" x14ac:dyDescent="0.25">
      <c r="A58" s="301" t="s">
        <v>235</v>
      </c>
      <c r="B58" s="303" t="s">
        <v>232</v>
      </c>
      <c r="E58" s="309"/>
      <c r="F58" s="310"/>
    </row>
    <row r="59" spans="1:6" ht="15" customHeight="1" x14ac:dyDescent="0.25">
      <c r="A59" s="307"/>
      <c r="B59" s="305"/>
      <c r="E59" s="309"/>
      <c r="F59" s="310"/>
    </row>
    <row r="60" spans="1:6" ht="15" customHeight="1" x14ac:dyDescent="0.25">
      <c r="A60" s="307"/>
      <c r="B60" s="305"/>
      <c r="E60" s="208"/>
      <c r="F60" s="163"/>
    </row>
    <row r="61" spans="1:6" ht="15" customHeight="1" x14ac:dyDescent="0.25">
      <c r="A61" s="309" t="s">
        <v>236</v>
      </c>
      <c r="B61" s="310" t="s">
        <v>234</v>
      </c>
      <c r="E61" s="162" t="s">
        <v>162</v>
      </c>
      <c r="F61" s="160"/>
    </row>
    <row r="62" spans="1:6" ht="15" customHeight="1" x14ac:dyDescent="0.25">
      <c r="A62" s="309"/>
      <c r="B62" s="310"/>
      <c r="E62" s="301" t="s">
        <v>235</v>
      </c>
      <c r="F62" s="303" t="s">
        <v>237</v>
      </c>
    </row>
    <row r="63" spans="1:6" ht="15" customHeight="1" x14ac:dyDescent="0.25">
      <c r="A63" s="309"/>
      <c r="B63" s="310"/>
      <c r="E63" s="307"/>
      <c r="F63" s="305"/>
    </row>
    <row r="64" spans="1:6" ht="15" customHeight="1" x14ac:dyDescent="0.25">
      <c r="A64" s="309"/>
      <c r="B64" s="310"/>
      <c r="E64" s="301" t="s">
        <v>236</v>
      </c>
      <c r="F64" s="303" t="s">
        <v>238</v>
      </c>
    </row>
    <row r="65" spans="1:6" ht="15" customHeight="1" x14ac:dyDescent="0.25">
      <c r="A65" s="309"/>
      <c r="B65" s="310"/>
      <c r="E65" s="306"/>
      <c r="F65" s="305"/>
    </row>
    <row r="66" spans="1:6" ht="15" customHeight="1" x14ac:dyDescent="0.25">
      <c r="A66" s="208"/>
      <c r="B66" s="163"/>
      <c r="E66" s="306"/>
      <c r="F66" s="305"/>
    </row>
    <row r="67" spans="1:6" ht="15" customHeight="1" x14ac:dyDescent="0.25">
      <c r="A67" s="162" t="s">
        <v>141</v>
      </c>
      <c r="B67" s="160"/>
      <c r="E67" s="302"/>
      <c r="F67" s="304"/>
    </row>
    <row r="68" spans="1:6" ht="15" customHeight="1" x14ac:dyDescent="0.25">
      <c r="A68" s="301" t="s">
        <v>239</v>
      </c>
      <c r="B68" s="303" t="s">
        <v>240</v>
      </c>
      <c r="E68" s="301" t="s">
        <v>239</v>
      </c>
      <c r="F68" s="303" t="s">
        <v>241</v>
      </c>
    </row>
    <row r="69" spans="1:6" ht="15" customHeight="1" x14ac:dyDescent="0.25">
      <c r="A69" s="308"/>
      <c r="B69" s="304"/>
      <c r="E69" s="306"/>
      <c r="F69" s="305"/>
    </row>
    <row r="70" spans="1:6" ht="15" customHeight="1" x14ac:dyDescent="0.25">
      <c r="A70" s="230" t="s">
        <v>242</v>
      </c>
      <c r="B70" s="232" t="s">
        <v>243</v>
      </c>
      <c r="E70" s="306"/>
      <c r="F70" s="305"/>
    </row>
    <row r="71" spans="1:6" ht="15" customHeight="1" x14ac:dyDescent="0.25">
      <c r="A71" s="301" t="s">
        <v>244</v>
      </c>
      <c r="B71" s="303" t="s">
        <v>245</v>
      </c>
      <c r="E71" s="302"/>
      <c r="F71" s="304"/>
    </row>
    <row r="72" spans="1:6" ht="15" customHeight="1" x14ac:dyDescent="0.25">
      <c r="A72" s="302"/>
      <c r="B72" s="304"/>
      <c r="E72" s="208"/>
      <c r="F72" s="163"/>
    </row>
    <row r="73" spans="1:6" ht="15" customHeight="1" x14ac:dyDescent="0.25">
      <c r="A73" s="230" t="s">
        <v>246</v>
      </c>
      <c r="B73" s="232" t="s">
        <v>247</v>
      </c>
      <c r="E73" s="162" t="s">
        <v>141</v>
      </c>
      <c r="F73" s="160"/>
    </row>
    <row r="74" spans="1:6" ht="15" customHeight="1" x14ac:dyDescent="0.25">
      <c r="A74" s="208"/>
      <c r="B74" s="163"/>
      <c r="E74" s="301" t="s">
        <v>242</v>
      </c>
      <c r="F74" s="303" t="s">
        <v>240</v>
      </c>
    </row>
    <row r="75" spans="1:6" ht="15" customHeight="1" x14ac:dyDescent="0.25">
      <c r="A75" s="162" t="s">
        <v>142</v>
      </c>
      <c r="B75" s="160"/>
      <c r="E75" s="308"/>
      <c r="F75" s="304"/>
    </row>
    <row r="76" spans="1:6" ht="15" customHeight="1" x14ac:dyDescent="0.25">
      <c r="A76" s="230" t="s">
        <v>248</v>
      </c>
      <c r="B76" s="232" t="s">
        <v>249</v>
      </c>
      <c r="E76" s="230" t="s">
        <v>244</v>
      </c>
      <c r="F76" s="232" t="s">
        <v>243</v>
      </c>
    </row>
    <row r="77" spans="1:6" ht="15" customHeight="1" x14ac:dyDescent="0.25">
      <c r="A77" s="230" t="s">
        <v>250</v>
      </c>
      <c r="B77" s="232" t="s">
        <v>251</v>
      </c>
      <c r="E77" s="301" t="s">
        <v>246</v>
      </c>
      <c r="F77" s="303" t="s">
        <v>245</v>
      </c>
    </row>
    <row r="78" spans="1:6" ht="15" customHeight="1" x14ac:dyDescent="0.25">
      <c r="A78" s="154"/>
      <c r="B78" s="153"/>
      <c r="C78" s="153"/>
      <c r="D78" s="153"/>
      <c r="E78" s="302"/>
      <c r="F78" s="304"/>
    </row>
    <row r="79" spans="1:6" ht="15" customHeight="1" x14ac:dyDescent="0.25">
      <c r="A79" s="155"/>
      <c r="B79" s="153"/>
      <c r="C79" s="153"/>
      <c r="D79" s="153"/>
      <c r="E79" s="230" t="s">
        <v>248</v>
      </c>
      <c r="F79" s="232" t="s">
        <v>247</v>
      </c>
    </row>
    <row r="80" spans="1:6" ht="15" customHeight="1" x14ac:dyDescent="0.25">
      <c r="A80" s="155"/>
      <c r="B80" s="153"/>
      <c r="C80" s="153"/>
      <c r="D80" s="153"/>
      <c r="E80" s="208"/>
      <c r="F80" s="163"/>
    </row>
    <row r="81" spans="2:6" ht="15" customHeight="1" x14ac:dyDescent="0.25">
      <c r="B81" s="153"/>
      <c r="C81" s="153"/>
      <c r="D81" s="153"/>
      <c r="E81" s="162" t="s">
        <v>142</v>
      </c>
      <c r="F81" s="160"/>
    </row>
    <row r="82" spans="2:6" ht="15" customHeight="1" x14ac:dyDescent="0.25">
      <c r="B82" s="153"/>
      <c r="C82" s="153"/>
      <c r="D82" s="153"/>
      <c r="E82" s="230" t="s">
        <v>250</v>
      </c>
      <c r="F82" s="232" t="s">
        <v>249</v>
      </c>
    </row>
    <row r="83" spans="2:6" ht="15" customHeight="1" x14ac:dyDescent="0.25">
      <c r="B83" s="153"/>
      <c r="C83" s="153"/>
      <c r="D83" s="153"/>
      <c r="E83" s="230" t="s">
        <v>252</v>
      </c>
      <c r="F83" s="232" t="s">
        <v>251</v>
      </c>
    </row>
    <row r="84" spans="2:6" ht="15" customHeight="1" x14ac:dyDescent="0.25">
      <c r="B84" s="153"/>
      <c r="C84" s="153"/>
      <c r="D84" s="153"/>
      <c r="E84" s="155"/>
      <c r="F84" s="155"/>
    </row>
    <row r="85" spans="2:6" ht="15" customHeight="1" x14ac:dyDescent="0.25">
      <c r="B85" s="153"/>
      <c r="C85" s="153"/>
      <c r="D85" s="153"/>
      <c r="E85" s="155"/>
      <c r="F85" s="155"/>
    </row>
    <row r="86" spans="2:6" x14ac:dyDescent="0.25">
      <c r="B86" s="152"/>
      <c r="C86" s="153"/>
      <c r="D86" s="153"/>
      <c r="E86" s="155"/>
      <c r="F86" s="155"/>
    </row>
    <row r="91" spans="2:6" ht="15" customHeight="1" x14ac:dyDescent="0.25">
      <c r="B91" s="155"/>
      <c r="E91" s="155"/>
      <c r="F91" s="155"/>
    </row>
    <row r="92" spans="2:6" ht="15" customHeight="1" x14ac:dyDescent="0.25">
      <c r="B92" s="155"/>
      <c r="E92" s="155"/>
      <c r="F92" s="155"/>
    </row>
    <row r="93" spans="2:6" ht="15" customHeight="1" x14ac:dyDescent="0.25">
      <c r="B93" s="155"/>
      <c r="E93" s="155"/>
      <c r="F93" s="155"/>
    </row>
    <row r="94" spans="2:6" ht="15" customHeight="1" x14ac:dyDescent="0.25">
      <c r="B94" s="155"/>
      <c r="E94" s="155"/>
      <c r="F94" s="155"/>
    </row>
    <row r="95" spans="2:6" ht="15" customHeight="1" x14ac:dyDescent="0.25">
      <c r="B95" s="155"/>
      <c r="E95" s="155"/>
      <c r="F95" s="155"/>
    </row>
    <row r="96" spans="2:6" ht="15" customHeight="1" x14ac:dyDescent="0.25">
      <c r="B96" s="155"/>
      <c r="E96" s="155"/>
      <c r="F96" s="155"/>
    </row>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6" ht="15" customHeight="1" x14ac:dyDescent="0.25"/>
    <row r="127" ht="15" customHeight="1" x14ac:dyDescent="0.25"/>
    <row r="128" ht="15" customHeight="1" x14ac:dyDescent="0.25"/>
    <row r="129" spans="3:3" ht="15" customHeight="1" x14ac:dyDescent="0.25"/>
    <row r="131" spans="3:3" x14ac:dyDescent="0.25">
      <c r="C131" s="161"/>
    </row>
    <row r="132" spans="3:3" x14ac:dyDescent="0.25">
      <c r="C132" s="161"/>
    </row>
    <row r="133" spans="3:3" ht="15" customHeight="1" x14ac:dyDescent="0.25"/>
    <row r="134" spans="3:3" ht="15" customHeight="1" x14ac:dyDescent="0.25"/>
    <row r="135" spans="3:3" ht="15" customHeight="1" x14ac:dyDescent="0.25"/>
    <row r="136" spans="3:3" ht="15" customHeight="1" x14ac:dyDescent="0.25"/>
    <row r="137" spans="3:3" ht="15" customHeight="1" x14ac:dyDescent="0.25"/>
    <row r="138" spans="3:3" ht="15" customHeight="1" x14ac:dyDescent="0.25"/>
    <row r="139" spans="3:3" ht="15" customHeight="1" x14ac:dyDescent="0.25"/>
    <row r="140" spans="3:3" ht="15" customHeight="1" x14ac:dyDescent="0.25"/>
    <row r="141" spans="3:3" ht="15" customHeight="1" x14ac:dyDescent="0.25"/>
    <row r="142" spans="3:3" ht="15" customHeight="1" x14ac:dyDescent="0.25"/>
    <row r="143" spans="3:3" ht="15" customHeight="1" x14ac:dyDescent="0.25"/>
    <row r="144" spans="3:3"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spans="2:2" ht="15" customHeight="1" x14ac:dyDescent="0.25">
      <c r="B161" s="155"/>
    </row>
    <row r="162" spans="2:2" ht="15" customHeight="1" x14ac:dyDescent="0.25">
      <c r="B162" s="155"/>
    </row>
    <row r="163" spans="2:2" ht="15" customHeight="1" x14ac:dyDescent="0.25">
      <c r="B163" s="155"/>
    </row>
    <row r="164" spans="2:2" ht="15" customHeight="1" x14ac:dyDescent="0.25">
      <c r="B164" s="155"/>
    </row>
    <row r="165" spans="2:2" ht="15" customHeight="1" x14ac:dyDescent="0.25">
      <c r="B165" s="155"/>
    </row>
    <row r="166" spans="2:2" ht="15" customHeight="1" x14ac:dyDescent="0.25">
      <c r="B166" s="155"/>
    </row>
    <row r="167" spans="2:2" ht="15" customHeight="1" x14ac:dyDescent="0.25">
      <c r="B167" s="155"/>
    </row>
    <row r="168" spans="2:2" ht="15" customHeight="1" x14ac:dyDescent="0.25">
      <c r="B168" s="155"/>
    </row>
    <row r="169" spans="2:2" ht="15" customHeight="1" x14ac:dyDescent="0.25">
      <c r="B169" s="155"/>
    </row>
    <row r="170" spans="2:2" ht="15" customHeight="1" x14ac:dyDescent="0.25">
      <c r="B170" s="155"/>
    </row>
    <row r="171" spans="2:2" ht="15" customHeight="1" x14ac:dyDescent="0.25">
      <c r="B171" s="155"/>
    </row>
    <row r="172" spans="2:2" ht="15" customHeight="1" x14ac:dyDescent="0.25">
      <c r="B172" s="155"/>
    </row>
    <row r="173" spans="2:2" x14ac:dyDescent="0.25">
      <c r="B173" s="159"/>
    </row>
  </sheetData>
  <mergeCells count="60">
    <mergeCell ref="F55:F59"/>
    <mergeCell ref="F30:F33"/>
    <mergeCell ref="E34:E37"/>
    <mergeCell ref="F34:F37"/>
    <mergeCell ref="E38:E43"/>
    <mergeCell ref="F38:F43"/>
    <mergeCell ref="B44:B49"/>
    <mergeCell ref="E77:E78"/>
    <mergeCell ref="F77:F78"/>
    <mergeCell ref="E62:E63"/>
    <mergeCell ref="F62:F63"/>
    <mergeCell ref="E49:E51"/>
    <mergeCell ref="F49:F51"/>
    <mergeCell ref="E74:E75"/>
    <mergeCell ref="F74:F75"/>
    <mergeCell ref="E52:E54"/>
    <mergeCell ref="F52:F54"/>
    <mergeCell ref="E64:E67"/>
    <mergeCell ref="F64:F67"/>
    <mergeCell ref="E68:E71"/>
    <mergeCell ref="F68:F71"/>
    <mergeCell ref="E55:E59"/>
    <mergeCell ref="A44:A49"/>
    <mergeCell ref="E8:E9"/>
    <mergeCell ref="F8:F9"/>
    <mergeCell ref="E13:E14"/>
    <mergeCell ref="F13:F14"/>
    <mergeCell ref="E15:E16"/>
    <mergeCell ref="F15:F16"/>
    <mergeCell ref="E24:E29"/>
    <mergeCell ref="F24:F29"/>
    <mergeCell ref="A15:A16"/>
    <mergeCell ref="B15:B16"/>
    <mergeCell ref="B13:B14"/>
    <mergeCell ref="A13:A14"/>
    <mergeCell ref="B42:B43"/>
    <mergeCell ref="A42:A43"/>
    <mergeCell ref="E30:E33"/>
    <mergeCell ref="A1:B1"/>
    <mergeCell ref="A2:B2"/>
    <mergeCell ref="A8:A9"/>
    <mergeCell ref="B8:B9"/>
    <mergeCell ref="B38:B41"/>
    <mergeCell ref="A38:A41"/>
    <mergeCell ref="B24:B29"/>
    <mergeCell ref="A24:A29"/>
    <mergeCell ref="B34:B37"/>
    <mergeCell ref="A34:A37"/>
    <mergeCell ref="A30:A33"/>
    <mergeCell ref="B30:B33"/>
    <mergeCell ref="A71:A72"/>
    <mergeCell ref="B71:B72"/>
    <mergeCell ref="B55:B57"/>
    <mergeCell ref="A55:A57"/>
    <mergeCell ref="A58:A60"/>
    <mergeCell ref="B58:B60"/>
    <mergeCell ref="A68:A69"/>
    <mergeCell ref="B68:B69"/>
    <mergeCell ref="A61:A65"/>
    <mergeCell ref="B61:B65"/>
  </mergeCells>
  <pageMargins left="0.7" right="0.7" top="0.75" bottom="0.75" header="0.3" footer="0.3"/>
  <pageSetup orientation="portrait" verticalDpi="0" r:id="rId1"/>
  <rowBreaks count="1" manualBreakCount="1">
    <brk id="43" max="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3:AL231"/>
  <sheetViews>
    <sheetView zoomScale="85" zoomScaleNormal="85" workbookViewId="0"/>
  </sheetViews>
  <sheetFormatPr defaultRowHeight="15" x14ac:dyDescent="0.25"/>
  <cols>
    <col min="2" max="2" width="38.28515625" customWidth="1"/>
    <col min="4" max="4" width="42" bestFit="1" customWidth="1"/>
    <col min="5" max="6" width="11.140625" bestFit="1" customWidth="1"/>
    <col min="7" max="7" width="11.5703125" bestFit="1" customWidth="1"/>
    <col min="8" max="9" width="12.140625" bestFit="1" customWidth="1"/>
    <col min="10" max="10" width="12.5703125" bestFit="1" customWidth="1"/>
    <col min="12" max="12" width="12" customWidth="1"/>
    <col min="13" max="13" width="10.28515625" style="154" bestFit="1" customWidth="1"/>
    <col min="14" max="15" width="11.140625" bestFit="1" customWidth="1"/>
    <col min="16" max="16" width="11.5703125" bestFit="1" customWidth="1"/>
    <col min="17" max="17" width="11.42578125" style="154" bestFit="1" customWidth="1"/>
    <col min="18" max="19" width="12.140625" bestFit="1" customWidth="1"/>
    <col min="20" max="20" width="12.5703125" bestFit="1" customWidth="1"/>
    <col min="22" max="22" width="36.28515625" customWidth="1"/>
    <col min="23" max="23" width="29.7109375" customWidth="1"/>
    <col min="24" max="24" width="43.85546875" bestFit="1" customWidth="1"/>
    <col min="25" max="26" width="9.140625" style="192"/>
    <col min="27" max="27" width="11.7109375" style="192" bestFit="1" customWidth="1"/>
    <col min="28" max="29" width="9.140625" style="192"/>
    <col min="30" max="30" width="19.85546875" customWidth="1"/>
    <col min="31" max="31" width="31" customWidth="1"/>
    <col min="32" max="32" width="28.7109375" bestFit="1" customWidth="1"/>
    <col min="33" max="33" width="34.28515625" customWidth="1"/>
    <col min="34" max="34" width="11.85546875" style="192" customWidth="1"/>
    <col min="35" max="35" width="9.140625" style="192"/>
    <col min="36" max="36" width="11.7109375" style="192" bestFit="1" customWidth="1"/>
    <col min="37" max="38" width="9.140625" style="192"/>
  </cols>
  <sheetData>
    <row r="3" spans="2:38" x14ac:dyDescent="0.25">
      <c r="B3" s="81"/>
      <c r="C3" s="81"/>
      <c r="D3" s="81"/>
      <c r="E3" s="81"/>
      <c r="F3" s="81"/>
      <c r="G3" s="81"/>
      <c r="H3" s="81"/>
      <c r="I3" s="81"/>
      <c r="J3" s="81"/>
      <c r="K3" s="81"/>
      <c r="L3" s="81"/>
      <c r="M3" s="81"/>
      <c r="N3" s="81"/>
      <c r="O3" s="81"/>
      <c r="P3" s="81"/>
      <c r="Q3" s="81"/>
      <c r="R3" s="81"/>
      <c r="S3" s="81"/>
      <c r="T3" s="81"/>
      <c r="U3" s="81"/>
      <c r="V3" s="81"/>
      <c r="W3" s="81"/>
      <c r="X3" s="81"/>
      <c r="Y3" s="189"/>
      <c r="Z3" s="189"/>
      <c r="AA3" s="189"/>
      <c r="AB3" s="189"/>
      <c r="AC3" s="189"/>
      <c r="AD3" s="81"/>
      <c r="AE3" s="81"/>
      <c r="AF3" s="81"/>
      <c r="AG3" s="81"/>
      <c r="AH3" s="189"/>
      <c r="AI3" s="189"/>
      <c r="AJ3" s="189"/>
      <c r="AK3" s="189"/>
      <c r="AL3" s="189"/>
    </row>
    <row r="4" spans="2:38" x14ac:dyDescent="0.25">
      <c r="B4" s="81"/>
      <c r="C4" s="81"/>
      <c r="D4" s="81" t="s">
        <v>253</v>
      </c>
      <c r="E4" s="81"/>
      <c r="F4" s="81"/>
      <c r="G4" s="81"/>
      <c r="H4" s="81"/>
      <c r="I4" s="81"/>
      <c r="J4" s="81"/>
      <c r="K4" s="81"/>
      <c r="L4" s="81" t="s">
        <v>254</v>
      </c>
      <c r="M4" s="81"/>
      <c r="N4" s="81"/>
      <c r="O4" s="81"/>
      <c r="P4" s="81"/>
      <c r="Q4" s="81"/>
      <c r="R4" s="81"/>
      <c r="S4" s="81"/>
      <c r="T4" s="81"/>
      <c r="U4" s="81"/>
      <c r="V4" s="81"/>
      <c r="W4" s="81"/>
      <c r="X4" s="81"/>
      <c r="Y4" s="189"/>
      <c r="Z4" s="189"/>
      <c r="AA4" s="189"/>
      <c r="AB4" s="189"/>
      <c r="AC4" s="189"/>
      <c r="AD4" s="81"/>
      <c r="AE4" s="81"/>
      <c r="AF4" s="81"/>
      <c r="AG4" s="81"/>
      <c r="AH4" s="189"/>
      <c r="AI4" s="189"/>
      <c r="AJ4" s="189"/>
      <c r="AK4" s="189"/>
      <c r="AL4" s="189"/>
    </row>
    <row r="5" spans="2:38" x14ac:dyDescent="0.25">
      <c r="B5" s="81"/>
      <c r="C5" s="68"/>
      <c r="D5" s="81"/>
      <c r="E5" s="81"/>
      <c r="F5" s="81"/>
      <c r="G5" s="81"/>
      <c r="H5" s="81"/>
      <c r="I5" s="81"/>
      <c r="J5" s="81"/>
      <c r="K5" s="81"/>
      <c r="L5" s="81"/>
      <c r="M5" s="81"/>
      <c r="N5" s="81"/>
      <c r="O5" s="81"/>
      <c r="P5" s="81"/>
      <c r="Q5" s="81"/>
      <c r="R5" s="81"/>
      <c r="S5" s="81"/>
      <c r="T5" s="81"/>
      <c r="U5" s="81"/>
      <c r="V5" s="81"/>
      <c r="W5" s="94" t="s">
        <v>255</v>
      </c>
      <c r="X5" s="112"/>
      <c r="Y5" s="190" t="s">
        <v>149</v>
      </c>
      <c r="Z5" s="190" t="s">
        <v>256</v>
      </c>
      <c r="AA5" s="190" t="s">
        <v>257</v>
      </c>
      <c r="AB5" s="190" t="s">
        <v>258</v>
      </c>
      <c r="AC5" s="190" t="s">
        <v>259</v>
      </c>
      <c r="AD5" s="81"/>
      <c r="AE5" s="81"/>
      <c r="AF5" s="94" t="s">
        <v>260</v>
      </c>
      <c r="AG5" s="112"/>
      <c r="AH5" s="190" t="s">
        <v>149</v>
      </c>
      <c r="AI5" s="190" t="s">
        <v>256</v>
      </c>
      <c r="AJ5" s="190" t="s">
        <v>257</v>
      </c>
      <c r="AK5" s="190" t="s">
        <v>258</v>
      </c>
      <c r="AL5" s="190" t="s">
        <v>259</v>
      </c>
    </row>
    <row r="6" spans="2:38" x14ac:dyDescent="0.25">
      <c r="B6" s="94" t="s">
        <v>261</v>
      </c>
      <c r="C6" s="68"/>
      <c r="D6" s="95" t="s">
        <v>262</v>
      </c>
      <c r="E6" s="95" t="s">
        <v>263</v>
      </c>
      <c r="F6" s="95" t="s">
        <v>264</v>
      </c>
      <c r="G6" s="95" t="s">
        <v>265</v>
      </c>
      <c r="H6" s="95" t="s">
        <v>266</v>
      </c>
      <c r="I6" s="95" t="s">
        <v>267</v>
      </c>
      <c r="J6" s="95" t="s">
        <v>268</v>
      </c>
      <c r="K6" s="81"/>
      <c r="L6" s="96" t="s">
        <v>262</v>
      </c>
      <c r="M6" s="96" t="s">
        <v>269</v>
      </c>
      <c r="N6" s="96" t="s">
        <v>263</v>
      </c>
      <c r="O6" s="96" t="s">
        <v>264</v>
      </c>
      <c r="P6" s="96" t="s">
        <v>265</v>
      </c>
      <c r="Q6" s="96" t="s">
        <v>270</v>
      </c>
      <c r="R6" s="96" t="s">
        <v>266</v>
      </c>
      <c r="S6" s="96" t="s">
        <v>267</v>
      </c>
      <c r="T6" s="96" t="s">
        <v>268</v>
      </c>
      <c r="U6" s="81"/>
      <c r="V6" s="112" t="s">
        <v>271</v>
      </c>
      <c r="W6" s="112" t="s">
        <v>272</v>
      </c>
      <c r="X6" s="112" t="str">
        <f>CONCATENATE(V6," ",W6)</f>
        <v>Allentown Assembly</v>
      </c>
      <c r="Y6" s="191" t="e">
        <f>INDEX($W$183:$AC$192,MATCH($W6,$V$183:$V$192,0),MATCH($V6,$W$182:$AC$182,0))</f>
        <v>#N/A</v>
      </c>
      <c r="Z6" s="191" t="e">
        <f>INDEX($W$196:$AC$205,MATCH($W6,$V$183:$V$192,0),MATCH($V6,$W$182:$AC$182,0))</f>
        <v>#N/A</v>
      </c>
      <c r="AA6" s="191" t="e">
        <f>INDEX($W$222:$AC$231,MATCH($W6,$V$183:$V$192,0),MATCH($V6,$W$182:$AC$182,0))</f>
        <v>#N/A</v>
      </c>
      <c r="AB6" s="191" t="e">
        <f>INDEX($W$209:$AC$218,MATCH($W6,$V$183:$V$192,0),MATCH($V6,$W$182:$AC$182,0))</f>
        <v>#N/A</v>
      </c>
      <c r="AC6" s="191">
        <f>INDEX($W$159:$AC$179,MATCH($W6,$V$159:$V$179,0),MATCH($V6,$W$158:$AC$158,0))</f>
        <v>5187.8263983060706</v>
      </c>
      <c r="AD6" s="81"/>
      <c r="AE6" s="112" t="s">
        <v>271</v>
      </c>
      <c r="AF6" s="112" t="s">
        <v>272</v>
      </c>
      <c r="AG6" s="112" t="str">
        <f>CONCATENATE(AE6," ",AF6)</f>
        <v>Allentown Assembly</v>
      </c>
      <c r="AH6" s="193" t="e">
        <f>INDEX($AF$183:$AL$192,MATCH($W6,$V$183:$V$192,0),MATCH($V6,$W$182:$AC$182,0))</f>
        <v>#N/A</v>
      </c>
      <c r="AI6" s="193" t="e">
        <f>INDEX($AF$196:$AL$205,MATCH($W6,$V$183:$V$192,0),MATCH($V6,$W$182:$AC$182,0))</f>
        <v>#N/A</v>
      </c>
      <c r="AJ6" s="193" t="e">
        <f>INDEX($AF$222:$AL$231,MATCH($W6,$V$183:$V$192,0),MATCH($V6,$W$182:$AC$182,0))</f>
        <v>#N/A</v>
      </c>
      <c r="AK6" s="193" t="e">
        <f>INDEX($AF$209:$AL$218,MATCH($W6,$V$183:$V$192,0),MATCH($V6,$W$182:$AC$182,0))</f>
        <v>#N/A</v>
      </c>
      <c r="AL6" s="193">
        <f>INDEX($AF$159:$AL$179,MATCH(W6,$V$159:$V$179,0),MATCH(V6,$W$158:$AC$158,0))</f>
        <v>0.526636721474247</v>
      </c>
    </row>
    <row r="7" spans="2:38" x14ac:dyDescent="0.25">
      <c r="B7" s="112" t="s">
        <v>149</v>
      </c>
      <c r="C7" s="68"/>
      <c r="D7" s="147">
        <v>1</v>
      </c>
      <c r="E7" s="204">
        <v>0.82499999999999996</v>
      </c>
      <c r="F7" s="204">
        <v>0.85499999999999998</v>
      </c>
      <c r="G7" s="204">
        <v>0.77</v>
      </c>
      <c r="H7" s="204">
        <v>0.82499999999999996</v>
      </c>
      <c r="I7" s="204">
        <v>0.85499999999999998</v>
      </c>
      <c r="J7" s="204">
        <v>0.77</v>
      </c>
      <c r="K7" s="81"/>
      <c r="L7" s="148">
        <v>1</v>
      </c>
      <c r="M7" s="203">
        <v>0.74</v>
      </c>
      <c r="N7" s="203">
        <v>0.8</v>
      </c>
      <c r="O7" s="203">
        <v>0.82499999999999996</v>
      </c>
      <c r="P7" s="203" t="s">
        <v>273</v>
      </c>
      <c r="Q7" s="203">
        <v>0.74</v>
      </c>
      <c r="R7" s="203">
        <v>0.8</v>
      </c>
      <c r="S7" s="203">
        <v>0.82499999999999996</v>
      </c>
      <c r="T7" s="203">
        <v>0.755</v>
      </c>
      <c r="U7" s="81"/>
      <c r="V7" s="112" t="s">
        <v>271</v>
      </c>
      <c r="W7" s="112" t="s">
        <v>274</v>
      </c>
      <c r="X7" s="112" t="str">
        <f t="shared" ref="X7:X70" si="0">CONCATENATE(V7," ",W7)</f>
        <v>Allentown Education - Community College</v>
      </c>
      <c r="Y7" s="191">
        <f t="shared" ref="Y7:Y70" si="1">INDEX($W$183:$AC$192,MATCH($W7,$V$183:$V$192,0),MATCH($V7,$W$182:$AC$182,0))</f>
        <v>2868.1578947368421</v>
      </c>
      <c r="Z7" s="191">
        <f t="shared" ref="Z7:Z70" si="2">INDEX($W$196:$AC$205,MATCH($W7,$V$183:$V$192,0),MATCH($V7,$W$182:$AC$182,0))</f>
        <v>2867.8571428571427</v>
      </c>
      <c r="AA7" s="191">
        <f t="shared" ref="AA7:AA70" si="3">INDEX($W$222:$AC$231,MATCH($W7,$V$183:$V$192,0),MATCH($V7,$W$182:$AC$182,0))</f>
        <v>2611.4285714285716</v>
      </c>
      <c r="AB7" s="191">
        <f t="shared" ref="AB7:AB70" si="4">INDEX($W$209:$AC$218,MATCH($W7,$V$183:$V$192,0),MATCH($V7,$W$182:$AC$182,0))</f>
        <v>4453.8571428571431</v>
      </c>
      <c r="AC7" s="191">
        <f t="shared" ref="AC7:AC70" si="5">INDEX($W$159:$AC$179,MATCH($W7,$V$159:$V$179,0),MATCH($V7,$W$158:$AC$158,0))</f>
        <v>5972.4948545580355</v>
      </c>
      <c r="AD7" s="81"/>
      <c r="AE7" s="112" t="s">
        <v>271</v>
      </c>
      <c r="AF7" s="112" t="s">
        <v>274</v>
      </c>
      <c r="AG7" s="112" t="str">
        <f t="shared" ref="AG7:AG70" si="6">CONCATENATE(AE7," ",AF7)</f>
        <v>Allentown Education - Community College</v>
      </c>
      <c r="AH7" s="193">
        <f t="shared" ref="AH7:AH70" si="7">INDEX($AF$183:$AL$192,MATCH($W7,$V$183:$V$192,0),MATCH($V7,$W$182:$AC$182,0))</f>
        <v>0.42301785490180049</v>
      </c>
      <c r="AI7" s="193">
        <f t="shared" ref="AI7:AI70" si="8">INDEX($AF$196:$AL$205,MATCH($W7,$V$183:$V$192,0),MATCH($V7,$W$182:$AC$182,0))</f>
        <v>0.42310053627403388</v>
      </c>
      <c r="AJ7" s="193">
        <f t="shared" ref="AJ7:AJ70" si="9">INDEX($AF$222:$AL$231,MATCH($W7,$V$183:$V$192,0),MATCH($V7,$W$182:$AC$182,0))</f>
        <v>0.42310053627403388</v>
      </c>
      <c r="AK7" s="193">
        <f t="shared" ref="AK7:AK70" si="10">INDEX($AF$209:$AL$218,MATCH($W7,$V$183:$V$192,0),MATCH($V7,$W$182:$AC$182,0))</f>
        <v>1.0633892562463875E-2</v>
      </c>
      <c r="AL7" s="193">
        <f t="shared" ref="AL7:AL70" si="11">INDEX($AF$159:$AL$179,MATCH(W7,$V$159:$V$179,0),MATCH(V7,$W$158:$AC$158,0))</f>
        <v>0.43972013939505977</v>
      </c>
    </row>
    <row r="8" spans="2:38" x14ac:dyDescent="0.25">
      <c r="B8" s="112" t="s">
        <v>256</v>
      </c>
      <c r="C8" s="68"/>
      <c r="D8" s="147">
        <v>1.5</v>
      </c>
      <c r="E8" s="204">
        <v>0.86499999999999999</v>
      </c>
      <c r="F8" s="204">
        <v>0.86499999999999999</v>
      </c>
      <c r="G8" s="204">
        <v>0.84</v>
      </c>
      <c r="H8" s="204">
        <v>0.875</v>
      </c>
      <c r="I8" s="204">
        <v>0.86499999999999999</v>
      </c>
      <c r="J8" s="204">
        <v>0.84</v>
      </c>
      <c r="K8" s="81"/>
      <c r="L8" s="148">
        <v>1.5</v>
      </c>
      <c r="M8" s="203">
        <v>0.755</v>
      </c>
      <c r="N8" s="203">
        <v>0.84</v>
      </c>
      <c r="O8" s="203">
        <v>0.84</v>
      </c>
      <c r="P8" s="203">
        <v>0.82499999999999996</v>
      </c>
      <c r="Q8" s="203">
        <v>0.77</v>
      </c>
      <c r="R8" s="203">
        <v>0.85499999999999998</v>
      </c>
      <c r="S8" s="203">
        <v>0.84</v>
      </c>
      <c r="T8" s="203">
        <v>0.82499999999999996</v>
      </c>
      <c r="U8" s="81"/>
      <c r="V8" s="112" t="s">
        <v>271</v>
      </c>
      <c r="W8" s="112" t="s">
        <v>275</v>
      </c>
      <c r="X8" s="112" t="str">
        <f t="shared" si="0"/>
        <v>Allentown Education - Primary School</v>
      </c>
      <c r="Y8" s="191" t="e">
        <f t="shared" si="1"/>
        <v>#N/A</v>
      </c>
      <c r="Z8" s="191" t="e">
        <f t="shared" si="2"/>
        <v>#N/A</v>
      </c>
      <c r="AA8" s="191" t="e">
        <f t="shared" si="3"/>
        <v>#N/A</v>
      </c>
      <c r="AB8" s="191" t="e">
        <f t="shared" si="4"/>
        <v>#N/A</v>
      </c>
      <c r="AC8" s="191">
        <f t="shared" si="5"/>
        <v>3753.3367885978055</v>
      </c>
      <c r="AD8" s="81"/>
      <c r="AE8" s="112" t="s">
        <v>271</v>
      </c>
      <c r="AF8" s="112" t="s">
        <v>275</v>
      </c>
      <c r="AG8" s="112" t="str">
        <f t="shared" si="6"/>
        <v>Allentown Education - Primary School</v>
      </c>
      <c r="AH8" s="193" t="e">
        <f t="shared" si="7"/>
        <v>#N/A</v>
      </c>
      <c r="AI8" s="193" t="e">
        <f t="shared" si="8"/>
        <v>#N/A</v>
      </c>
      <c r="AJ8" s="193" t="e">
        <f t="shared" si="9"/>
        <v>#N/A</v>
      </c>
      <c r="AK8" s="193" t="e">
        <f t="shared" si="10"/>
        <v>#N/A</v>
      </c>
      <c r="AL8" s="193">
        <f t="shared" si="11"/>
        <v>9.8597170759009409E-2</v>
      </c>
    </row>
    <row r="9" spans="2:38" x14ac:dyDescent="0.25">
      <c r="B9" s="112" t="s">
        <v>257</v>
      </c>
      <c r="C9" s="68"/>
      <c r="D9" s="147">
        <v>2</v>
      </c>
      <c r="E9" s="204">
        <v>0.875</v>
      </c>
      <c r="F9" s="204">
        <v>0.86499999999999999</v>
      </c>
      <c r="G9" s="204">
        <v>0.85499999999999998</v>
      </c>
      <c r="H9" s="204">
        <v>0.88500000000000001</v>
      </c>
      <c r="I9" s="204">
        <v>0.86499999999999999</v>
      </c>
      <c r="J9" s="204">
        <v>0.85499999999999998</v>
      </c>
      <c r="K9" s="81"/>
      <c r="L9" s="148">
        <v>2</v>
      </c>
      <c r="M9" s="203">
        <v>0.85499999999999998</v>
      </c>
      <c r="N9" s="203">
        <v>0.85499999999999998</v>
      </c>
      <c r="O9" s="203">
        <v>0.84</v>
      </c>
      <c r="P9" s="203">
        <v>0.84</v>
      </c>
      <c r="Q9" s="203">
        <v>0.82499999999999996</v>
      </c>
      <c r="R9" s="203">
        <v>0.86499999999999999</v>
      </c>
      <c r="S9" s="203">
        <v>0.84</v>
      </c>
      <c r="T9" s="203">
        <v>0.84</v>
      </c>
      <c r="U9" s="81"/>
      <c r="V9" s="112" t="s">
        <v>271</v>
      </c>
      <c r="W9" s="112" t="s">
        <v>276</v>
      </c>
      <c r="X9" s="112" t="str">
        <f t="shared" si="0"/>
        <v>Allentown Education - Relocatable Classroom</v>
      </c>
      <c r="Y9" s="191" t="e">
        <f t="shared" si="1"/>
        <v>#N/A</v>
      </c>
      <c r="Z9" s="191" t="e">
        <f t="shared" si="2"/>
        <v>#N/A</v>
      </c>
      <c r="AA9" s="191" t="e">
        <f t="shared" si="3"/>
        <v>#N/A</v>
      </c>
      <c r="AB9" s="191" t="e">
        <f t="shared" si="4"/>
        <v>#N/A</v>
      </c>
      <c r="AC9" s="191">
        <f t="shared" si="5"/>
        <v>5467.3567984241272</v>
      </c>
      <c r="AD9" s="81"/>
      <c r="AE9" s="112" t="s">
        <v>271</v>
      </c>
      <c r="AF9" s="112" t="s">
        <v>276</v>
      </c>
      <c r="AG9" s="112" t="str">
        <f t="shared" si="6"/>
        <v>Allentown Education - Relocatable Classroom</v>
      </c>
      <c r="AH9" s="193" t="e">
        <f t="shared" si="7"/>
        <v>#N/A</v>
      </c>
      <c r="AI9" s="193" t="e">
        <f t="shared" si="8"/>
        <v>#N/A</v>
      </c>
      <c r="AJ9" s="193" t="e">
        <f t="shared" si="9"/>
        <v>#N/A</v>
      </c>
      <c r="AK9" s="193" t="e">
        <f t="shared" si="10"/>
        <v>#N/A</v>
      </c>
      <c r="AL9" s="193">
        <f t="shared" si="11"/>
        <v>0.14933231164566579</v>
      </c>
    </row>
    <row r="10" spans="2:38" x14ac:dyDescent="0.25">
      <c r="B10" s="112" t="s">
        <v>258</v>
      </c>
      <c r="C10" s="68"/>
      <c r="D10" s="147">
        <v>3</v>
      </c>
      <c r="E10" s="204">
        <v>0.88500000000000001</v>
      </c>
      <c r="F10" s="204">
        <v>0.89500000000000002</v>
      </c>
      <c r="G10" s="204">
        <v>0.85499999999999998</v>
      </c>
      <c r="H10" s="204">
        <v>0.89500000000000002</v>
      </c>
      <c r="I10" s="204">
        <v>0.89500000000000002</v>
      </c>
      <c r="J10" s="204">
        <v>0.86499999999999999</v>
      </c>
      <c r="K10" s="81"/>
      <c r="L10" s="148">
        <v>3</v>
      </c>
      <c r="M10" s="203">
        <v>0.86499999999999999</v>
      </c>
      <c r="N10" s="203">
        <v>0.86499999999999999</v>
      </c>
      <c r="O10" s="203">
        <v>0.86499999999999999</v>
      </c>
      <c r="P10" s="203">
        <v>0.84</v>
      </c>
      <c r="Q10" s="203">
        <v>0.84</v>
      </c>
      <c r="R10" s="203">
        <v>0.875</v>
      </c>
      <c r="S10" s="203">
        <v>0.875</v>
      </c>
      <c r="T10" s="203">
        <v>0.85499999999999998</v>
      </c>
      <c r="U10" s="81"/>
      <c r="V10" s="112" t="s">
        <v>271</v>
      </c>
      <c r="W10" s="112" t="s">
        <v>277</v>
      </c>
      <c r="X10" s="112" t="str">
        <f t="shared" si="0"/>
        <v>Allentown Education - Secondary School</v>
      </c>
      <c r="Y10" s="191">
        <f t="shared" si="1"/>
        <v>2721.1052631578946</v>
      </c>
      <c r="Z10" s="191">
        <f t="shared" si="2"/>
        <v>2742</v>
      </c>
      <c r="AA10" s="191">
        <f t="shared" si="3"/>
        <v>2448</v>
      </c>
      <c r="AB10" s="191">
        <f t="shared" si="4"/>
        <v>3651.4761904761904</v>
      </c>
      <c r="AC10" s="191">
        <f t="shared" si="5"/>
        <v>3919.657377293021</v>
      </c>
      <c r="AD10" s="81"/>
      <c r="AE10" s="112" t="s">
        <v>271</v>
      </c>
      <c r="AF10" s="112" t="s">
        <v>277</v>
      </c>
      <c r="AG10" s="112" t="str">
        <f t="shared" si="6"/>
        <v>Allentown Education - Secondary School</v>
      </c>
      <c r="AH10" s="193">
        <f t="shared" si="7"/>
        <v>0.10465066155852086</v>
      </c>
      <c r="AI10" s="193">
        <f t="shared" si="8"/>
        <v>0.10533774516475909</v>
      </c>
      <c r="AJ10" s="193">
        <f t="shared" si="9"/>
        <v>0.10533774516475909</v>
      </c>
      <c r="AK10" s="193">
        <f t="shared" si="10"/>
        <v>3.0495495770289432E-3</v>
      </c>
      <c r="AL10" s="193">
        <f t="shared" si="11"/>
        <v>0.10568528773805366</v>
      </c>
    </row>
    <row r="11" spans="2:38" x14ac:dyDescent="0.25">
      <c r="B11" s="112" t="s">
        <v>259</v>
      </c>
      <c r="C11" s="68"/>
      <c r="D11" s="147">
        <v>5</v>
      </c>
      <c r="E11" s="204">
        <v>0.89500000000000002</v>
      </c>
      <c r="F11" s="204">
        <v>0.89500000000000002</v>
      </c>
      <c r="G11" s="204">
        <v>0.86499999999999999</v>
      </c>
      <c r="H11" s="204">
        <v>0.89500000000000002</v>
      </c>
      <c r="I11" s="204">
        <v>0.89500000000000002</v>
      </c>
      <c r="J11" s="204">
        <v>0.88500000000000001</v>
      </c>
      <c r="K11" s="81"/>
      <c r="L11" s="148">
        <v>5</v>
      </c>
      <c r="M11" s="203">
        <v>0.875</v>
      </c>
      <c r="N11" s="203">
        <v>0.875</v>
      </c>
      <c r="O11" s="203">
        <v>0.875</v>
      </c>
      <c r="P11" s="203">
        <v>0.85499999999999998</v>
      </c>
      <c r="Q11" s="203">
        <v>0.85499999999999998</v>
      </c>
      <c r="R11" s="203">
        <v>0.875</v>
      </c>
      <c r="S11" s="203">
        <v>0.875</v>
      </c>
      <c r="T11" s="203">
        <v>0.875</v>
      </c>
      <c r="U11" s="81"/>
      <c r="V11" s="112" t="s">
        <v>271</v>
      </c>
      <c r="W11" s="112" t="s">
        <v>278</v>
      </c>
      <c r="X11" s="112" t="str">
        <f t="shared" si="0"/>
        <v>Allentown Education - University</v>
      </c>
      <c r="Y11" s="191">
        <f t="shared" si="1"/>
        <v>5144.894736842105</v>
      </c>
      <c r="Z11" s="191">
        <f t="shared" si="2"/>
        <v>5143.4285714285716</v>
      </c>
      <c r="AA11" s="191">
        <f t="shared" si="3"/>
        <v>4442.5</v>
      </c>
      <c r="AB11" s="191">
        <f t="shared" si="4"/>
        <v>4642.0952380952385</v>
      </c>
      <c r="AC11" s="191">
        <f t="shared" si="5"/>
        <v>6111.1765172984024</v>
      </c>
      <c r="AD11" s="81"/>
      <c r="AE11" s="112" t="s">
        <v>271</v>
      </c>
      <c r="AF11" s="112" t="s">
        <v>278</v>
      </c>
      <c r="AG11" s="112" t="str">
        <f t="shared" si="6"/>
        <v>Allentown Education - University</v>
      </c>
      <c r="AH11" s="193">
        <f t="shared" si="7"/>
        <v>0.39080466730162416</v>
      </c>
      <c r="AI11" s="193">
        <f t="shared" si="8"/>
        <v>0.39054182610304461</v>
      </c>
      <c r="AJ11" s="193">
        <f t="shared" si="9"/>
        <v>0.39054182610304461</v>
      </c>
      <c r="AK11" s="193">
        <f t="shared" si="10"/>
        <v>6.1182619319705026E-4</v>
      </c>
      <c r="AL11" s="193">
        <f t="shared" si="11"/>
        <v>0.4111280346132859</v>
      </c>
    </row>
    <row r="12" spans="2:38" x14ac:dyDescent="0.25">
      <c r="B12" s="81"/>
      <c r="C12" s="68"/>
      <c r="D12" s="147">
        <v>7.5</v>
      </c>
      <c r="E12" s="204">
        <v>0.90200000000000002</v>
      </c>
      <c r="F12" s="204">
        <v>0.91</v>
      </c>
      <c r="G12" s="204">
        <v>0.88500000000000001</v>
      </c>
      <c r="H12" s="204">
        <v>0.91</v>
      </c>
      <c r="I12" s="204">
        <v>0.91700000000000004</v>
      </c>
      <c r="J12" s="204">
        <v>0.89500000000000002</v>
      </c>
      <c r="K12" s="81"/>
      <c r="L12" s="148">
        <v>7.5</v>
      </c>
      <c r="M12" s="203">
        <v>0.88500000000000001</v>
      </c>
      <c r="N12" s="203">
        <v>0.88500000000000001</v>
      </c>
      <c r="O12" s="203">
        <v>0.88500000000000001</v>
      </c>
      <c r="P12" s="203">
        <v>0.875</v>
      </c>
      <c r="Q12" s="203">
        <v>0.85499999999999998</v>
      </c>
      <c r="R12" s="203">
        <v>0.89500000000000002</v>
      </c>
      <c r="S12" s="203">
        <v>0.89500000000000002</v>
      </c>
      <c r="T12" s="203">
        <v>0.88500000000000001</v>
      </c>
      <c r="U12" s="81"/>
      <c r="V12" s="112" t="s">
        <v>271</v>
      </c>
      <c r="W12" s="112" t="s">
        <v>279</v>
      </c>
      <c r="X12" s="112" t="str">
        <f t="shared" si="0"/>
        <v>Allentown Grocery</v>
      </c>
      <c r="Y12" s="191" t="e">
        <f t="shared" si="1"/>
        <v>#N/A</v>
      </c>
      <c r="Z12" s="191" t="e">
        <f t="shared" si="2"/>
        <v>#N/A</v>
      </c>
      <c r="AA12" s="191" t="e">
        <f t="shared" si="3"/>
        <v>#N/A</v>
      </c>
      <c r="AB12" s="191" t="e">
        <f t="shared" si="4"/>
        <v>#N/A</v>
      </c>
      <c r="AC12" s="191">
        <f t="shared" si="5"/>
        <v>6708.1350363747706</v>
      </c>
      <c r="AD12" s="81"/>
      <c r="AE12" s="112" t="s">
        <v>271</v>
      </c>
      <c r="AF12" s="112" t="s">
        <v>279</v>
      </c>
      <c r="AG12" s="112" t="str">
        <f t="shared" si="6"/>
        <v>Allentown Grocery</v>
      </c>
      <c r="AH12" s="193" t="e">
        <f t="shared" si="7"/>
        <v>#N/A</v>
      </c>
      <c r="AI12" s="193" t="e">
        <f t="shared" si="8"/>
        <v>#N/A</v>
      </c>
      <c r="AJ12" s="193" t="e">
        <f t="shared" si="9"/>
        <v>#N/A</v>
      </c>
      <c r="AK12" s="193" t="e">
        <f t="shared" si="10"/>
        <v>#N/A</v>
      </c>
      <c r="AL12" s="193">
        <f t="shared" si="11"/>
        <v>0.23582930223490176</v>
      </c>
    </row>
    <row r="13" spans="2:38" x14ac:dyDescent="0.25">
      <c r="B13" s="94" t="s">
        <v>280</v>
      </c>
      <c r="C13" s="68"/>
      <c r="D13" s="147">
        <v>10</v>
      </c>
      <c r="E13" s="204">
        <v>0.91700000000000004</v>
      </c>
      <c r="F13" s="204">
        <v>0.91700000000000004</v>
      </c>
      <c r="G13" s="204">
        <v>0.89500000000000002</v>
      </c>
      <c r="H13" s="204">
        <v>0.91</v>
      </c>
      <c r="I13" s="204">
        <v>0.91700000000000004</v>
      </c>
      <c r="J13" s="204">
        <v>0.90200000000000002</v>
      </c>
      <c r="K13" s="81"/>
      <c r="L13" s="148">
        <v>10</v>
      </c>
      <c r="M13" s="203">
        <v>0.89500000000000002</v>
      </c>
      <c r="N13" s="203">
        <v>0.90200000000000002</v>
      </c>
      <c r="O13" s="203">
        <v>0.89500000000000002</v>
      </c>
      <c r="P13" s="203">
        <v>0.88500000000000001</v>
      </c>
      <c r="Q13" s="203">
        <v>0.88500000000000001</v>
      </c>
      <c r="R13" s="203">
        <v>0.89500000000000002</v>
      </c>
      <c r="S13" s="203">
        <v>0.89500000000000002</v>
      </c>
      <c r="T13" s="203">
        <v>0.89500000000000002</v>
      </c>
      <c r="U13" s="81"/>
      <c r="V13" s="112" t="s">
        <v>271</v>
      </c>
      <c r="W13" s="112" t="s">
        <v>281</v>
      </c>
      <c r="X13" s="112" t="str">
        <f t="shared" si="0"/>
        <v>Allentown Health/Medical - Hospital</v>
      </c>
      <c r="Y13" s="191">
        <f t="shared" si="1"/>
        <v>5588</v>
      </c>
      <c r="Z13" s="191">
        <f t="shared" si="2"/>
        <v>5586.9285714285716</v>
      </c>
      <c r="AA13" s="191">
        <f t="shared" si="3"/>
        <v>3950.0714285714284</v>
      </c>
      <c r="AB13" s="191">
        <f t="shared" si="4"/>
        <v>8760</v>
      </c>
      <c r="AC13" s="191">
        <f t="shared" si="5"/>
        <v>8760</v>
      </c>
      <c r="AD13" s="81"/>
      <c r="AE13" s="112" t="s">
        <v>271</v>
      </c>
      <c r="AF13" s="112" t="s">
        <v>281</v>
      </c>
      <c r="AG13" s="112" t="str">
        <f t="shared" si="6"/>
        <v>Allentown Health/Medical - Hospital</v>
      </c>
      <c r="AH13" s="193">
        <f t="shared" si="7"/>
        <v>0.4575421952268493</v>
      </c>
      <c r="AI13" s="193">
        <f t="shared" si="8"/>
        <v>0.45312562166324594</v>
      </c>
      <c r="AJ13" s="193">
        <f t="shared" si="9"/>
        <v>0.45312562166324594</v>
      </c>
      <c r="AK13" s="193">
        <f t="shared" si="10"/>
        <v>9.2348018390978087E-2</v>
      </c>
      <c r="AL13" s="193">
        <f t="shared" si="11"/>
        <v>0.42913940378815318</v>
      </c>
    </row>
    <row r="14" spans="2:38" x14ac:dyDescent="0.25">
      <c r="B14" s="112" t="s">
        <v>282</v>
      </c>
      <c r="C14" s="68"/>
      <c r="D14" s="147">
        <v>15</v>
      </c>
      <c r="E14" s="204">
        <v>0.91700000000000004</v>
      </c>
      <c r="F14" s="204">
        <v>0.93</v>
      </c>
      <c r="G14" s="204">
        <v>0.90200000000000002</v>
      </c>
      <c r="H14" s="204">
        <v>0.91700000000000004</v>
      </c>
      <c r="I14" s="204">
        <v>0.92400000000000004</v>
      </c>
      <c r="J14" s="204">
        <v>0.91</v>
      </c>
      <c r="K14" s="81"/>
      <c r="L14" s="148">
        <v>15</v>
      </c>
      <c r="M14" s="203">
        <v>0.89500000000000002</v>
      </c>
      <c r="N14" s="203">
        <v>0.90200000000000002</v>
      </c>
      <c r="O14" s="203">
        <v>0.91</v>
      </c>
      <c r="P14" s="203">
        <v>0.89500000000000002</v>
      </c>
      <c r="Q14" s="203">
        <v>0.88500000000000001</v>
      </c>
      <c r="R14" s="203">
        <v>0.90200000000000002</v>
      </c>
      <c r="S14" s="203">
        <v>0.91</v>
      </c>
      <c r="T14" s="203">
        <v>0.90200000000000002</v>
      </c>
      <c r="U14" s="81"/>
      <c r="V14" s="112" t="s">
        <v>271</v>
      </c>
      <c r="W14" s="112" t="s">
        <v>283</v>
      </c>
      <c r="X14" s="112" t="str">
        <f t="shared" si="0"/>
        <v>Allentown Health/Medical - Nursing Home</v>
      </c>
      <c r="Y14" s="191">
        <f t="shared" si="1"/>
        <v>3892.4736842105262</v>
      </c>
      <c r="Z14" s="191">
        <f t="shared" si="2"/>
        <v>3894</v>
      </c>
      <c r="AA14" s="191">
        <f t="shared" si="3"/>
        <v>3674.7692307692309</v>
      </c>
      <c r="AB14" s="191">
        <f t="shared" si="4"/>
        <v>5933.7619047619046</v>
      </c>
      <c r="AC14" s="191">
        <f t="shared" si="5"/>
        <v>8760</v>
      </c>
      <c r="AD14" s="81"/>
      <c r="AE14" s="112" t="s">
        <v>271</v>
      </c>
      <c r="AF14" s="112" t="s">
        <v>283</v>
      </c>
      <c r="AG14" s="112" t="str">
        <f t="shared" si="6"/>
        <v>Allentown Health/Medical - Nursing Home</v>
      </c>
      <c r="AH14" s="193">
        <f t="shared" si="7"/>
        <v>0.23850721798190075</v>
      </c>
      <c r="AI14" s="193">
        <f t="shared" si="8"/>
        <v>0.23949980484710104</v>
      </c>
      <c r="AJ14" s="193">
        <f t="shared" si="9"/>
        <v>0.23949980484710104</v>
      </c>
      <c r="AK14" s="193">
        <f t="shared" si="10"/>
        <v>7.8702949078165139E-4</v>
      </c>
      <c r="AL14" s="193">
        <f t="shared" si="11"/>
        <v>0.24498413216953271</v>
      </c>
    </row>
    <row r="15" spans="2:38" x14ac:dyDescent="0.25">
      <c r="B15" s="112" t="s">
        <v>284</v>
      </c>
      <c r="C15" s="68"/>
      <c r="D15" s="147">
        <v>20</v>
      </c>
      <c r="E15" s="204">
        <v>0.92400000000000004</v>
      </c>
      <c r="F15" s="204">
        <v>0.93</v>
      </c>
      <c r="G15" s="204">
        <v>0.91</v>
      </c>
      <c r="H15" s="204">
        <v>0.91700000000000004</v>
      </c>
      <c r="I15" s="204">
        <v>0.93</v>
      </c>
      <c r="J15" s="204">
        <v>0.91</v>
      </c>
      <c r="K15" s="81"/>
      <c r="L15" s="148">
        <v>20</v>
      </c>
      <c r="M15" s="203">
        <v>0.90200000000000002</v>
      </c>
      <c r="N15" s="203">
        <v>0.91</v>
      </c>
      <c r="O15" s="203">
        <v>0.91</v>
      </c>
      <c r="P15" s="203">
        <v>0.90200000000000002</v>
      </c>
      <c r="Q15" s="203">
        <v>0.89500000000000002</v>
      </c>
      <c r="R15" s="203">
        <v>0.90200000000000002</v>
      </c>
      <c r="S15" s="203">
        <v>0.91</v>
      </c>
      <c r="T15" s="203">
        <v>0.90200000000000002</v>
      </c>
      <c r="U15" s="81"/>
      <c r="V15" s="112" t="s">
        <v>271</v>
      </c>
      <c r="W15" s="112" t="s">
        <v>285</v>
      </c>
      <c r="X15" s="112" t="str">
        <f t="shared" si="0"/>
        <v>Allentown Lodging - Hotel</v>
      </c>
      <c r="Y15" s="191">
        <f t="shared" si="1"/>
        <v>5845.3157894736842</v>
      </c>
      <c r="Z15" s="191">
        <f t="shared" si="2"/>
        <v>5843.6428571428569</v>
      </c>
      <c r="AA15" s="191">
        <f t="shared" si="3"/>
        <v>5543.7142857142853</v>
      </c>
      <c r="AB15" s="191">
        <f t="shared" si="4"/>
        <v>6468.6190476190477</v>
      </c>
      <c r="AC15" s="191">
        <f t="shared" si="5"/>
        <v>8760</v>
      </c>
      <c r="AD15" s="81"/>
      <c r="AE15" s="112" t="s">
        <v>271</v>
      </c>
      <c r="AF15" s="112" t="s">
        <v>285</v>
      </c>
      <c r="AG15" s="112" t="str">
        <f t="shared" si="6"/>
        <v>Allentown Lodging - Hotel</v>
      </c>
      <c r="AH15" s="193">
        <f t="shared" si="7"/>
        <v>0.60712290493156429</v>
      </c>
      <c r="AI15" s="193">
        <f t="shared" si="8"/>
        <v>0.61294255818715693</v>
      </c>
      <c r="AJ15" s="193">
        <f t="shared" si="9"/>
        <v>0.61294255818715693</v>
      </c>
      <c r="AK15" s="193">
        <f t="shared" si="10"/>
        <v>3.1354304542662633E-3</v>
      </c>
      <c r="AL15" s="193">
        <f t="shared" si="11"/>
        <v>0.6376475869009377</v>
      </c>
    </row>
    <row r="16" spans="2:38" x14ac:dyDescent="0.25">
      <c r="B16" s="112" t="s">
        <v>286</v>
      </c>
      <c r="C16" s="68"/>
      <c r="D16" s="147">
        <v>25</v>
      </c>
      <c r="E16" s="204">
        <v>0.93</v>
      </c>
      <c r="F16" s="204">
        <v>0.93600000000000005</v>
      </c>
      <c r="G16" s="204">
        <v>0.91700000000000004</v>
      </c>
      <c r="H16" s="204">
        <v>0.93</v>
      </c>
      <c r="I16" s="204">
        <v>0.93600000000000005</v>
      </c>
      <c r="J16" s="204">
        <v>0.91700000000000004</v>
      </c>
      <c r="K16" s="81"/>
      <c r="L16" s="148">
        <v>25</v>
      </c>
      <c r="M16" s="203">
        <v>0.90200000000000002</v>
      </c>
      <c r="N16" s="203">
        <v>0.91700000000000004</v>
      </c>
      <c r="O16" s="203">
        <v>0.91700000000000004</v>
      </c>
      <c r="P16" s="203">
        <v>0.91</v>
      </c>
      <c r="Q16" s="203">
        <v>0.89500000000000002</v>
      </c>
      <c r="R16" s="203">
        <v>0.91700000000000004</v>
      </c>
      <c r="S16" s="203">
        <v>0.92400000000000004</v>
      </c>
      <c r="T16" s="203">
        <v>0.91</v>
      </c>
      <c r="U16" s="81"/>
      <c r="V16" s="112" t="s">
        <v>271</v>
      </c>
      <c r="W16" s="112" t="s">
        <v>287</v>
      </c>
      <c r="X16" s="112" t="str">
        <f t="shared" si="0"/>
        <v>Allentown Manufacturing - Bio/Tech</v>
      </c>
      <c r="Y16" s="191">
        <f t="shared" si="1"/>
        <v>1735</v>
      </c>
      <c r="Z16" s="191">
        <f t="shared" si="2"/>
        <v>1735</v>
      </c>
      <c r="AA16" s="191">
        <f t="shared" si="3"/>
        <v>1735</v>
      </c>
      <c r="AB16" s="191">
        <f t="shared" si="4"/>
        <v>1258</v>
      </c>
      <c r="AC16" s="191">
        <f t="shared" si="5"/>
        <v>3570.4992881195385</v>
      </c>
      <c r="AD16" s="81"/>
      <c r="AE16" s="112" t="s">
        <v>271</v>
      </c>
      <c r="AF16" s="112" t="s">
        <v>287</v>
      </c>
      <c r="AG16" s="112" t="str">
        <f t="shared" si="6"/>
        <v>Allentown Manufacturing - Bio/Tech</v>
      </c>
      <c r="AH16" s="193">
        <f t="shared" si="7"/>
        <v>0.53248732346002736</v>
      </c>
      <c r="AI16" s="193">
        <f t="shared" si="8"/>
        <v>0.53460526116832741</v>
      </c>
      <c r="AJ16" s="193">
        <f t="shared" si="9"/>
        <v>0.53460526116832741</v>
      </c>
      <c r="AK16" s="193">
        <f t="shared" si="10"/>
        <v>0</v>
      </c>
      <c r="AL16" s="193">
        <f t="shared" si="11"/>
        <v>0.55675976729086674</v>
      </c>
    </row>
    <row r="17" spans="2:38" x14ac:dyDescent="0.25">
      <c r="B17" s="112" t="s">
        <v>288</v>
      </c>
      <c r="C17" s="68"/>
      <c r="D17" s="147">
        <v>30</v>
      </c>
      <c r="E17" s="204">
        <v>0.93600000000000005</v>
      </c>
      <c r="F17" s="204">
        <v>0.94099999999999995</v>
      </c>
      <c r="G17" s="204">
        <v>0.91700000000000004</v>
      </c>
      <c r="H17" s="204">
        <v>0.93</v>
      </c>
      <c r="I17" s="204">
        <v>0.93600000000000005</v>
      </c>
      <c r="J17" s="204">
        <v>0.91700000000000004</v>
      </c>
      <c r="K17" s="81"/>
      <c r="L17" s="148">
        <v>30</v>
      </c>
      <c r="M17" s="203">
        <v>0.91</v>
      </c>
      <c r="N17" s="203">
        <v>0.92400000000000004</v>
      </c>
      <c r="O17" s="203">
        <v>0.92400000000000004</v>
      </c>
      <c r="P17" s="203">
        <v>0.91</v>
      </c>
      <c r="Q17" s="203">
        <v>0.91</v>
      </c>
      <c r="R17" s="203">
        <v>0.91700000000000004</v>
      </c>
      <c r="S17" s="203">
        <v>0.92400000000000004</v>
      </c>
      <c r="T17" s="203">
        <v>0.91</v>
      </c>
      <c r="U17" s="81"/>
      <c r="V17" s="112" t="s">
        <v>271</v>
      </c>
      <c r="W17" s="112" t="s">
        <v>289</v>
      </c>
      <c r="X17" s="112" t="str">
        <f t="shared" si="0"/>
        <v>Allentown Manufacturing - Light Industrial</v>
      </c>
      <c r="Y17" s="191" t="e">
        <f t="shared" si="1"/>
        <v>#N/A</v>
      </c>
      <c r="Z17" s="191" t="e">
        <f t="shared" si="2"/>
        <v>#N/A</v>
      </c>
      <c r="AA17" s="191" t="e">
        <f t="shared" si="3"/>
        <v>#N/A</v>
      </c>
      <c r="AB17" s="191" t="e">
        <f t="shared" si="4"/>
        <v>#N/A</v>
      </c>
      <c r="AC17" s="191">
        <f t="shared" si="5"/>
        <v>4091.6999177630469</v>
      </c>
      <c r="AD17" s="81"/>
      <c r="AE17" s="112" t="s">
        <v>271</v>
      </c>
      <c r="AF17" s="112" t="s">
        <v>289</v>
      </c>
      <c r="AG17" s="112" t="str">
        <f t="shared" si="6"/>
        <v>Allentown Manufacturing - Light Industrial</v>
      </c>
      <c r="AH17" s="193" t="e">
        <f t="shared" si="7"/>
        <v>#N/A</v>
      </c>
      <c r="AI17" s="193" t="e">
        <f t="shared" si="8"/>
        <v>#N/A</v>
      </c>
      <c r="AJ17" s="193" t="e">
        <f t="shared" si="9"/>
        <v>#N/A</v>
      </c>
      <c r="AK17" s="193" t="e">
        <f t="shared" si="10"/>
        <v>#N/A</v>
      </c>
      <c r="AL17" s="193">
        <f t="shared" si="11"/>
        <v>0.39457476524739959</v>
      </c>
    </row>
    <row r="18" spans="2:38" x14ac:dyDescent="0.25">
      <c r="B18" s="112" t="s">
        <v>290</v>
      </c>
      <c r="C18" s="68"/>
      <c r="D18" s="147">
        <v>40</v>
      </c>
      <c r="E18" s="204">
        <v>0.94099999999999995</v>
      </c>
      <c r="F18" s="204">
        <v>0.94099999999999995</v>
      </c>
      <c r="G18" s="204">
        <v>0.92400000000000004</v>
      </c>
      <c r="H18" s="204">
        <v>0.94099999999999995</v>
      </c>
      <c r="I18" s="204">
        <v>0.94099999999999995</v>
      </c>
      <c r="J18" s="204">
        <v>0.92400000000000004</v>
      </c>
      <c r="K18" s="81"/>
      <c r="L18" s="148">
        <v>40</v>
      </c>
      <c r="M18" s="203">
        <v>0.91</v>
      </c>
      <c r="N18" s="203">
        <v>0.93</v>
      </c>
      <c r="O18" s="203">
        <v>0.93</v>
      </c>
      <c r="P18" s="203">
        <v>0.91700000000000004</v>
      </c>
      <c r="Q18" s="203">
        <v>0.91</v>
      </c>
      <c r="R18" s="203">
        <v>0.93</v>
      </c>
      <c r="S18" s="203">
        <v>0.93</v>
      </c>
      <c r="T18" s="203">
        <v>0.91700000000000004</v>
      </c>
      <c r="U18" s="81"/>
      <c r="V18" s="112" t="s">
        <v>271</v>
      </c>
      <c r="W18" s="112" t="s">
        <v>291</v>
      </c>
      <c r="X18" s="112" t="str">
        <f t="shared" si="0"/>
        <v>Allentown Office - Large</v>
      </c>
      <c r="Y18" s="191">
        <f t="shared" si="1"/>
        <v>1873.0526315789473</v>
      </c>
      <c r="Z18" s="191">
        <f t="shared" si="2"/>
        <v>1873.0714285714287</v>
      </c>
      <c r="AA18" s="191">
        <f t="shared" si="3"/>
        <v>1856.5714285714287</v>
      </c>
      <c r="AB18" s="191">
        <f t="shared" si="4"/>
        <v>3705.4761904761904</v>
      </c>
      <c r="AC18" s="191">
        <f t="shared" si="5"/>
        <v>4399.8878303789843</v>
      </c>
      <c r="AD18" s="81"/>
      <c r="AE18" s="112" t="s">
        <v>271</v>
      </c>
      <c r="AF18" s="112" t="s">
        <v>291</v>
      </c>
      <c r="AG18" s="112" t="str">
        <f t="shared" si="6"/>
        <v>Allentown Office - Large</v>
      </c>
      <c r="AH18" s="193">
        <f t="shared" si="7"/>
        <v>0.29565432764538785</v>
      </c>
      <c r="AI18" s="193">
        <f t="shared" si="8"/>
        <v>0.29653710830786079</v>
      </c>
      <c r="AJ18" s="193">
        <f t="shared" si="9"/>
        <v>0.29653710830786079</v>
      </c>
      <c r="AK18" s="193">
        <f t="shared" si="10"/>
        <v>2.1114998611076949E-3</v>
      </c>
      <c r="AL18" s="193">
        <f t="shared" si="11"/>
        <v>0.30482231875623916</v>
      </c>
    </row>
    <row r="19" spans="2:38" x14ac:dyDescent="0.25">
      <c r="B19" s="112" t="s">
        <v>292</v>
      </c>
      <c r="C19" s="68"/>
      <c r="D19" s="147">
        <v>50</v>
      </c>
      <c r="E19" s="204">
        <v>0.94099999999999995</v>
      </c>
      <c r="F19" s="204">
        <v>0.94499999999999995</v>
      </c>
      <c r="G19" s="204">
        <v>0.93</v>
      </c>
      <c r="H19" s="204">
        <v>0.94099999999999995</v>
      </c>
      <c r="I19" s="204">
        <v>0.94499999999999995</v>
      </c>
      <c r="J19" s="204">
        <v>0.93</v>
      </c>
      <c r="K19" s="81"/>
      <c r="L19" s="148">
        <v>50</v>
      </c>
      <c r="M19" s="203">
        <v>0.91700000000000004</v>
      </c>
      <c r="N19" s="203">
        <v>0.93</v>
      </c>
      <c r="O19" s="203">
        <v>0.93</v>
      </c>
      <c r="P19" s="203">
        <v>0.92400000000000004</v>
      </c>
      <c r="Q19" s="203">
        <v>0.91700000000000004</v>
      </c>
      <c r="R19" s="203">
        <v>0.93</v>
      </c>
      <c r="S19" s="203">
        <v>0.93</v>
      </c>
      <c r="T19" s="203">
        <v>0.92400000000000004</v>
      </c>
      <c r="U19" s="81"/>
      <c r="V19" s="112" t="s">
        <v>271</v>
      </c>
      <c r="W19" s="112" t="s">
        <v>293</v>
      </c>
      <c r="X19" s="112" t="str">
        <f t="shared" si="0"/>
        <v>Allentown Office - Small</v>
      </c>
      <c r="Y19" s="191">
        <f t="shared" si="1"/>
        <v>1705.0526315789473</v>
      </c>
      <c r="Z19" s="191">
        <f t="shared" si="2"/>
        <v>1705</v>
      </c>
      <c r="AA19" s="191">
        <f t="shared" si="3"/>
        <v>1705</v>
      </c>
      <c r="AB19" s="191">
        <f t="shared" si="4"/>
        <v>2723.4285714285716</v>
      </c>
      <c r="AC19" s="191">
        <f t="shared" si="5"/>
        <v>3989.518135870383</v>
      </c>
      <c r="AD19" s="81"/>
      <c r="AE19" s="112" t="s">
        <v>271</v>
      </c>
      <c r="AF19" s="112" t="s">
        <v>293</v>
      </c>
      <c r="AG19" s="112" t="str">
        <f t="shared" si="6"/>
        <v>Allentown Office - Small</v>
      </c>
      <c r="AH19" s="193">
        <f t="shared" si="7"/>
        <v>0.2756571527381948</v>
      </c>
      <c r="AI19" s="193">
        <f t="shared" si="8"/>
        <v>0.27749104512515943</v>
      </c>
      <c r="AJ19" s="193">
        <f t="shared" si="9"/>
        <v>0.27749104512515943</v>
      </c>
      <c r="AK19" s="193">
        <f t="shared" si="10"/>
        <v>0</v>
      </c>
      <c r="AL19" s="193">
        <f t="shared" si="11"/>
        <v>0.28618820397628419</v>
      </c>
    </row>
    <row r="20" spans="2:38" x14ac:dyDescent="0.25">
      <c r="B20" s="112" t="s">
        <v>294</v>
      </c>
      <c r="C20" s="68"/>
      <c r="D20" s="147">
        <v>60</v>
      </c>
      <c r="E20" s="204">
        <v>0.94499999999999995</v>
      </c>
      <c r="F20" s="204">
        <v>0.95</v>
      </c>
      <c r="G20" s="204">
        <v>0.93600000000000005</v>
      </c>
      <c r="H20" s="204">
        <v>0.94499999999999995</v>
      </c>
      <c r="I20" s="204">
        <v>0.95</v>
      </c>
      <c r="J20" s="204">
        <v>0.93600000000000005</v>
      </c>
      <c r="K20" s="81"/>
      <c r="L20" s="148">
        <v>60</v>
      </c>
      <c r="M20" s="203">
        <v>0.92400000000000004</v>
      </c>
      <c r="N20" s="203">
        <v>0.93600000000000005</v>
      </c>
      <c r="O20" s="203">
        <v>0.93600000000000005</v>
      </c>
      <c r="P20" s="203">
        <v>0.93</v>
      </c>
      <c r="Q20" s="203">
        <v>0.91700000000000004</v>
      </c>
      <c r="R20" s="203">
        <v>0.93600000000000005</v>
      </c>
      <c r="S20" s="203">
        <v>0.93600000000000005</v>
      </c>
      <c r="T20" s="203">
        <v>0.93</v>
      </c>
      <c r="U20" s="81"/>
      <c r="V20" s="112" t="s">
        <v>271</v>
      </c>
      <c r="W20" s="112" t="s">
        <v>295</v>
      </c>
      <c r="X20" s="112" t="str">
        <f t="shared" si="0"/>
        <v>Allentown Restaurant - Fast-Food</v>
      </c>
      <c r="Y20" s="191" t="e">
        <f t="shared" si="1"/>
        <v>#N/A</v>
      </c>
      <c r="Z20" s="191" t="e">
        <f t="shared" si="2"/>
        <v>#N/A</v>
      </c>
      <c r="AA20" s="191" t="e">
        <f t="shared" si="3"/>
        <v>#N/A</v>
      </c>
      <c r="AB20" s="191" t="e">
        <f t="shared" si="4"/>
        <v>#N/A</v>
      </c>
      <c r="AC20" s="191">
        <f t="shared" si="5"/>
        <v>7327.8357396043448</v>
      </c>
      <c r="AD20" s="81"/>
      <c r="AE20" s="112" t="s">
        <v>271</v>
      </c>
      <c r="AF20" s="112" t="s">
        <v>295</v>
      </c>
      <c r="AG20" s="112" t="str">
        <f t="shared" si="6"/>
        <v>Allentown Restaurant - Fast-Food</v>
      </c>
      <c r="AH20" s="193" t="e">
        <f t="shared" si="7"/>
        <v>#N/A</v>
      </c>
      <c r="AI20" s="193" t="e">
        <f t="shared" si="8"/>
        <v>#N/A</v>
      </c>
      <c r="AJ20" s="193" t="e">
        <f t="shared" si="9"/>
        <v>#N/A</v>
      </c>
      <c r="AK20" s="193" t="e">
        <f t="shared" si="10"/>
        <v>#N/A</v>
      </c>
      <c r="AL20" s="193">
        <f t="shared" si="11"/>
        <v>0.36076811665852559</v>
      </c>
    </row>
    <row r="21" spans="2:38" x14ac:dyDescent="0.25">
      <c r="B21" s="81"/>
      <c r="C21" s="68"/>
      <c r="D21" s="147">
        <v>75</v>
      </c>
      <c r="E21" s="204">
        <v>0.94499999999999995</v>
      </c>
      <c r="F21" s="204">
        <v>0.95</v>
      </c>
      <c r="G21" s="204">
        <v>0.93600000000000005</v>
      </c>
      <c r="H21" s="204">
        <v>0.94499999999999995</v>
      </c>
      <c r="I21" s="204">
        <v>0.95399999999999996</v>
      </c>
      <c r="J21" s="204">
        <v>0.93600000000000005</v>
      </c>
      <c r="K21" s="81"/>
      <c r="L21" s="148">
        <v>75</v>
      </c>
      <c r="M21" s="203">
        <v>0.93600000000000005</v>
      </c>
      <c r="N21" s="203">
        <v>0.93600000000000005</v>
      </c>
      <c r="O21" s="203">
        <v>0.94099999999999995</v>
      </c>
      <c r="P21" s="203">
        <v>0.93</v>
      </c>
      <c r="Q21" s="203">
        <v>0.93</v>
      </c>
      <c r="R21" s="203">
        <v>0.93600000000000005</v>
      </c>
      <c r="S21" s="203">
        <v>0.94099999999999995</v>
      </c>
      <c r="T21" s="203">
        <v>0.93</v>
      </c>
      <c r="U21" s="81"/>
      <c r="V21" s="112" t="s">
        <v>271</v>
      </c>
      <c r="W21" s="112" t="s">
        <v>296</v>
      </c>
      <c r="X21" s="112" t="str">
        <f t="shared" si="0"/>
        <v>Allentown Restaurant - Sit-Down</v>
      </c>
      <c r="Y21" s="191" t="e">
        <f t="shared" si="1"/>
        <v>#N/A</v>
      </c>
      <c r="Z21" s="191" t="e">
        <f t="shared" si="2"/>
        <v>#N/A</v>
      </c>
      <c r="AA21" s="191" t="e">
        <f t="shared" si="3"/>
        <v>#N/A</v>
      </c>
      <c r="AB21" s="191" t="e">
        <f t="shared" si="4"/>
        <v>#N/A</v>
      </c>
      <c r="AC21" s="191">
        <f t="shared" si="5"/>
        <v>5236.2084455302011</v>
      </c>
      <c r="AD21" s="81"/>
      <c r="AE21" s="112" t="s">
        <v>271</v>
      </c>
      <c r="AF21" s="112" t="s">
        <v>296</v>
      </c>
      <c r="AG21" s="112" t="str">
        <f t="shared" si="6"/>
        <v>Allentown Restaurant - Sit-Down</v>
      </c>
      <c r="AH21" s="193" t="e">
        <f t="shared" si="7"/>
        <v>#N/A</v>
      </c>
      <c r="AI21" s="193" t="e">
        <f t="shared" si="8"/>
        <v>#N/A</v>
      </c>
      <c r="AJ21" s="193" t="e">
        <f t="shared" si="9"/>
        <v>#N/A</v>
      </c>
      <c r="AK21" s="193" t="e">
        <f t="shared" si="10"/>
        <v>#N/A</v>
      </c>
      <c r="AL21" s="193">
        <f t="shared" si="11"/>
        <v>0.39478371360414083</v>
      </c>
    </row>
    <row r="22" spans="2:38" x14ac:dyDescent="0.25">
      <c r="B22" s="94" t="s">
        <v>297</v>
      </c>
      <c r="C22" s="68"/>
      <c r="D22" s="147">
        <v>100</v>
      </c>
      <c r="E22" s="204">
        <v>0.95</v>
      </c>
      <c r="F22" s="204">
        <v>0.95399999999999996</v>
      </c>
      <c r="G22" s="204">
        <v>0.93600000000000005</v>
      </c>
      <c r="H22" s="204">
        <v>0.95</v>
      </c>
      <c r="I22" s="204">
        <v>0.95399999999999996</v>
      </c>
      <c r="J22" s="204">
        <v>0.94099999999999995</v>
      </c>
      <c r="K22" s="81"/>
      <c r="L22" s="148">
        <v>100</v>
      </c>
      <c r="M22" s="203">
        <v>0.93600000000000005</v>
      </c>
      <c r="N22" s="203">
        <v>0.94099999999999995</v>
      </c>
      <c r="O22" s="203">
        <v>0.94099999999999995</v>
      </c>
      <c r="P22" s="203">
        <v>0.93</v>
      </c>
      <c r="Q22" s="203">
        <v>0.93</v>
      </c>
      <c r="R22" s="203">
        <v>0.94099999999999995</v>
      </c>
      <c r="S22" s="203">
        <v>0.94499999999999995</v>
      </c>
      <c r="T22" s="203">
        <v>0.93600000000000005</v>
      </c>
      <c r="U22" s="81"/>
      <c r="V22" s="112" t="s">
        <v>271</v>
      </c>
      <c r="W22" s="112" t="s">
        <v>298</v>
      </c>
      <c r="X22" s="112" t="str">
        <f t="shared" si="0"/>
        <v>Allentown Retail - Multistory Large</v>
      </c>
      <c r="Y22" s="191">
        <f t="shared" si="1"/>
        <v>2957.0526315789475</v>
      </c>
      <c r="Z22" s="191">
        <f t="shared" si="2"/>
        <v>2957.0714285714284</v>
      </c>
      <c r="AA22" s="191">
        <f t="shared" si="3"/>
        <v>2888.7857142857142</v>
      </c>
      <c r="AB22" s="191">
        <f t="shared" si="4"/>
        <v>2676.4285714285716</v>
      </c>
      <c r="AC22" s="191">
        <f t="shared" si="5"/>
        <v>4892.5177531953477</v>
      </c>
      <c r="AD22" s="81"/>
      <c r="AE22" s="112" t="s">
        <v>271</v>
      </c>
      <c r="AF22" s="112" t="s">
        <v>298</v>
      </c>
      <c r="AG22" s="112" t="str">
        <f t="shared" si="6"/>
        <v>Allentown Retail - Multistory Large</v>
      </c>
      <c r="AH22" s="193">
        <f t="shared" si="7"/>
        <v>0.45931081147976355</v>
      </c>
      <c r="AI22" s="193">
        <f t="shared" si="8"/>
        <v>0.46060758942983682</v>
      </c>
      <c r="AJ22" s="193">
        <f t="shared" si="9"/>
        <v>0.46060758942983682</v>
      </c>
      <c r="AK22" s="193">
        <f t="shared" si="10"/>
        <v>0</v>
      </c>
      <c r="AL22" s="193">
        <f t="shared" si="11"/>
        <v>0.47682579526295432</v>
      </c>
    </row>
    <row r="23" spans="2:38" x14ac:dyDescent="0.25">
      <c r="B23" s="124" t="s">
        <v>272</v>
      </c>
      <c r="C23" s="68"/>
      <c r="D23" s="147">
        <v>125</v>
      </c>
      <c r="E23" s="204">
        <v>0.95</v>
      </c>
      <c r="F23" s="204">
        <v>0.95399999999999996</v>
      </c>
      <c r="G23" s="204">
        <v>0.94099999999999995</v>
      </c>
      <c r="H23" s="204">
        <v>0.95</v>
      </c>
      <c r="I23" s="204">
        <v>0.95399999999999996</v>
      </c>
      <c r="J23" s="204">
        <v>0.95</v>
      </c>
      <c r="K23" s="81"/>
      <c r="L23" s="148">
        <v>125</v>
      </c>
      <c r="M23" s="203">
        <v>0.93600000000000005</v>
      </c>
      <c r="N23" s="203">
        <v>0.94099999999999995</v>
      </c>
      <c r="O23" s="203">
        <v>0.94499999999999995</v>
      </c>
      <c r="P23" s="203">
        <v>0.93600000000000005</v>
      </c>
      <c r="Q23" s="203">
        <v>0.93600000000000005</v>
      </c>
      <c r="R23" s="203">
        <v>0.94099999999999995</v>
      </c>
      <c r="S23" s="203">
        <v>0.94499999999999995</v>
      </c>
      <c r="T23" s="203">
        <v>0.94499999999999995</v>
      </c>
      <c r="U23" s="81"/>
      <c r="V23" s="112" t="s">
        <v>271</v>
      </c>
      <c r="W23" s="112" t="s">
        <v>299</v>
      </c>
      <c r="X23" s="112" t="str">
        <f t="shared" si="0"/>
        <v>Allentown Retail - Single-Story Large</v>
      </c>
      <c r="Y23" s="191" t="e">
        <f t="shared" si="1"/>
        <v>#N/A</v>
      </c>
      <c r="Z23" s="191" t="e">
        <f t="shared" si="2"/>
        <v>#N/A</v>
      </c>
      <c r="AA23" s="191" t="e">
        <f t="shared" si="3"/>
        <v>#N/A</v>
      </c>
      <c r="AB23" s="191" t="e">
        <f t="shared" si="4"/>
        <v>#N/A</v>
      </c>
      <c r="AC23" s="191">
        <f t="shared" si="5"/>
        <v>5485.6045598958099</v>
      </c>
      <c r="AD23" s="81"/>
      <c r="AE23" s="112" t="s">
        <v>271</v>
      </c>
      <c r="AF23" s="112" t="s">
        <v>299</v>
      </c>
      <c r="AG23" s="112" t="str">
        <f t="shared" si="6"/>
        <v>Allentown Retail - Single-Story Large</v>
      </c>
      <c r="AH23" s="193" t="e">
        <f t="shared" si="7"/>
        <v>#N/A</v>
      </c>
      <c r="AI23" s="193" t="e">
        <f t="shared" si="8"/>
        <v>#N/A</v>
      </c>
      <c r="AJ23" s="193" t="e">
        <f t="shared" si="9"/>
        <v>#N/A</v>
      </c>
      <c r="AK23" s="193" t="e">
        <f t="shared" si="10"/>
        <v>#N/A</v>
      </c>
      <c r="AL23" s="193">
        <f t="shared" si="11"/>
        <v>0.49906016232734213</v>
      </c>
    </row>
    <row r="24" spans="2:38" x14ac:dyDescent="0.25">
      <c r="B24" s="124" t="s">
        <v>274</v>
      </c>
      <c r="C24" s="68"/>
      <c r="D24" s="147">
        <v>150</v>
      </c>
      <c r="E24" s="204">
        <v>0.95399999999999996</v>
      </c>
      <c r="F24" s="204">
        <v>0.95799999999999996</v>
      </c>
      <c r="G24" s="204">
        <v>0.94099999999999995</v>
      </c>
      <c r="H24" s="204">
        <v>0.95799999999999996</v>
      </c>
      <c r="I24" s="204">
        <v>0.95799999999999996</v>
      </c>
      <c r="J24" s="204">
        <v>0.95</v>
      </c>
      <c r="K24" s="81"/>
      <c r="L24" s="148">
        <v>150</v>
      </c>
      <c r="M24" s="203">
        <v>0.93600000000000005</v>
      </c>
      <c r="N24" s="203">
        <v>0.94499999999999995</v>
      </c>
      <c r="O24" s="203">
        <v>0.95</v>
      </c>
      <c r="P24" s="203">
        <v>0.93600000000000005</v>
      </c>
      <c r="Q24" s="203">
        <v>0.93600000000000005</v>
      </c>
      <c r="R24" s="203">
        <v>0.95</v>
      </c>
      <c r="S24" s="203">
        <v>0.95</v>
      </c>
      <c r="T24" s="203">
        <v>0.94499999999999995</v>
      </c>
      <c r="U24" s="81"/>
      <c r="V24" s="112" t="s">
        <v>271</v>
      </c>
      <c r="W24" s="112" t="s">
        <v>300</v>
      </c>
      <c r="X24" s="112" t="str">
        <f t="shared" si="0"/>
        <v>Allentown Retail - Small</v>
      </c>
      <c r="Y24" s="191" t="e">
        <f t="shared" si="1"/>
        <v>#N/A</v>
      </c>
      <c r="Z24" s="191" t="e">
        <f t="shared" si="2"/>
        <v>#N/A</v>
      </c>
      <c r="AA24" s="191" t="e">
        <f t="shared" si="3"/>
        <v>#N/A</v>
      </c>
      <c r="AB24" s="191" t="e">
        <f t="shared" si="4"/>
        <v>#N/A</v>
      </c>
      <c r="AC24" s="191">
        <f t="shared" si="5"/>
        <v>5031.4547903285593</v>
      </c>
      <c r="AD24" s="81"/>
      <c r="AE24" s="112" t="s">
        <v>271</v>
      </c>
      <c r="AF24" s="112" t="s">
        <v>300</v>
      </c>
      <c r="AG24" s="112" t="str">
        <f t="shared" si="6"/>
        <v>Allentown Retail - Small</v>
      </c>
      <c r="AH24" s="193" t="e">
        <f t="shared" si="7"/>
        <v>#N/A</v>
      </c>
      <c r="AI24" s="193" t="e">
        <f t="shared" si="8"/>
        <v>#N/A</v>
      </c>
      <c r="AJ24" s="193" t="e">
        <f t="shared" si="9"/>
        <v>#N/A</v>
      </c>
      <c r="AK24" s="193" t="e">
        <f t="shared" si="10"/>
        <v>#N/A</v>
      </c>
      <c r="AL24" s="193">
        <f t="shared" si="11"/>
        <v>0.53305201437255112</v>
      </c>
    </row>
    <row r="25" spans="2:38" x14ac:dyDescent="0.25">
      <c r="B25" s="124" t="s">
        <v>275</v>
      </c>
      <c r="C25" s="68"/>
      <c r="D25" s="147">
        <v>200</v>
      </c>
      <c r="E25" s="204">
        <v>0.95399999999999996</v>
      </c>
      <c r="F25" s="204">
        <v>0.95799999999999996</v>
      </c>
      <c r="G25" s="204">
        <v>0.95</v>
      </c>
      <c r="H25" s="204">
        <v>0.95799999999999996</v>
      </c>
      <c r="I25" s="204">
        <v>0.96199999999999997</v>
      </c>
      <c r="J25" s="204">
        <v>0.95399999999999996</v>
      </c>
      <c r="K25" s="81"/>
      <c r="L25" s="148">
        <v>200</v>
      </c>
      <c r="M25" s="203">
        <v>0.93600000000000005</v>
      </c>
      <c r="N25" s="203">
        <v>0.94499999999999995</v>
      </c>
      <c r="O25" s="203">
        <v>0.95</v>
      </c>
      <c r="P25" s="203">
        <v>0.94499999999999995</v>
      </c>
      <c r="Q25" s="203">
        <v>0.94099999999999995</v>
      </c>
      <c r="R25" s="203">
        <v>0.95</v>
      </c>
      <c r="S25" s="203">
        <v>0.95</v>
      </c>
      <c r="T25" s="203">
        <v>0.95</v>
      </c>
      <c r="U25" s="81"/>
      <c r="V25" s="112" t="s">
        <v>271</v>
      </c>
      <c r="W25" s="112" t="s">
        <v>301</v>
      </c>
      <c r="X25" s="112" t="str">
        <f t="shared" si="0"/>
        <v>Allentown Storage - Conditioned</v>
      </c>
      <c r="Y25" s="191" t="e">
        <f t="shared" si="1"/>
        <v>#N/A</v>
      </c>
      <c r="Z25" s="191" t="e">
        <f t="shared" si="2"/>
        <v>#N/A</v>
      </c>
      <c r="AA25" s="191" t="e">
        <f t="shared" si="3"/>
        <v>#N/A</v>
      </c>
      <c r="AB25" s="191" t="e">
        <f t="shared" si="4"/>
        <v>#N/A</v>
      </c>
      <c r="AC25" s="191">
        <f t="shared" si="5"/>
        <v>5037.2142857142826</v>
      </c>
      <c r="AD25" s="81"/>
      <c r="AE25" s="112" t="s">
        <v>271</v>
      </c>
      <c r="AF25" s="112" t="s">
        <v>301</v>
      </c>
      <c r="AG25" s="112" t="str">
        <f t="shared" si="6"/>
        <v>Allentown Storage - Conditioned</v>
      </c>
      <c r="AH25" s="193" t="e">
        <f t="shared" si="7"/>
        <v>#N/A</v>
      </c>
      <c r="AI25" s="193" t="e">
        <f t="shared" si="8"/>
        <v>#N/A</v>
      </c>
      <c r="AJ25" s="193" t="e">
        <f t="shared" si="9"/>
        <v>#N/A</v>
      </c>
      <c r="AK25" s="193" t="e">
        <f t="shared" si="10"/>
        <v>#N/A</v>
      </c>
      <c r="AL25" s="193">
        <f t="shared" si="11"/>
        <v>0.18128883195051598</v>
      </c>
    </row>
    <row r="26" spans="2:38" x14ac:dyDescent="0.25">
      <c r="B26" s="124" t="s">
        <v>276</v>
      </c>
      <c r="C26" s="68"/>
      <c r="D26" s="148">
        <v>250</v>
      </c>
      <c r="E26" s="205">
        <v>0.95399999999999996</v>
      </c>
      <c r="F26" s="205">
        <v>0.95399999999999996</v>
      </c>
      <c r="G26" s="205">
        <v>0.94499999999999995</v>
      </c>
      <c r="H26" s="205">
        <v>0.95</v>
      </c>
      <c r="I26" s="205">
        <v>0.95</v>
      </c>
      <c r="J26" s="205">
        <v>0.95399999999999996</v>
      </c>
      <c r="K26" s="81"/>
      <c r="L26" s="148">
        <v>250</v>
      </c>
      <c r="M26" s="203">
        <v>0.94499999999999995</v>
      </c>
      <c r="N26" s="203">
        <v>0.95399999999999996</v>
      </c>
      <c r="O26" s="203">
        <v>0.95399999999999996</v>
      </c>
      <c r="P26" s="203">
        <v>0.94499999999999995</v>
      </c>
      <c r="Q26" s="203">
        <v>0.94499999999999995</v>
      </c>
      <c r="R26" s="203">
        <v>0.95</v>
      </c>
      <c r="S26" s="203">
        <v>0.95</v>
      </c>
      <c r="T26" s="203">
        <v>0.95399999999999996</v>
      </c>
      <c r="U26" s="81"/>
      <c r="V26" s="112" t="s">
        <v>271</v>
      </c>
      <c r="W26" s="112" t="s">
        <v>302</v>
      </c>
      <c r="X26" s="112" t="str">
        <f t="shared" si="0"/>
        <v>Allentown Warehouse - Refrigerated</v>
      </c>
      <c r="Y26" s="191" t="e">
        <f t="shared" si="1"/>
        <v>#N/A</v>
      </c>
      <c r="Z26" s="191" t="e">
        <f t="shared" si="2"/>
        <v>#N/A</v>
      </c>
      <c r="AA26" s="191" t="e">
        <f t="shared" si="3"/>
        <v>#N/A</v>
      </c>
      <c r="AB26" s="191" t="e">
        <f t="shared" si="4"/>
        <v>#N/A</v>
      </c>
      <c r="AC26" s="191">
        <f t="shared" si="5"/>
        <v>4041</v>
      </c>
      <c r="AD26" s="81"/>
      <c r="AE26" s="112" t="s">
        <v>271</v>
      </c>
      <c r="AF26" s="112" t="s">
        <v>302</v>
      </c>
      <c r="AG26" s="112" t="str">
        <f t="shared" si="6"/>
        <v>Allentown Warehouse - Refrigerated</v>
      </c>
      <c r="AH26" s="193" t="e">
        <f t="shared" si="7"/>
        <v>#N/A</v>
      </c>
      <c r="AI26" s="193" t="e">
        <f t="shared" si="8"/>
        <v>#N/A</v>
      </c>
      <c r="AJ26" s="193" t="e">
        <f t="shared" si="9"/>
        <v>#N/A</v>
      </c>
      <c r="AK26" s="193" t="e">
        <f t="shared" si="10"/>
        <v>#N/A</v>
      </c>
      <c r="AL26" s="193">
        <f t="shared" si="11"/>
        <v>0.50022365237341737</v>
      </c>
    </row>
    <row r="27" spans="2:38" x14ac:dyDescent="0.25">
      <c r="B27" s="124" t="s">
        <v>277</v>
      </c>
      <c r="C27" s="68"/>
      <c r="D27" s="148">
        <v>300</v>
      </c>
      <c r="E27" s="205">
        <v>0.95399999999999996</v>
      </c>
      <c r="F27" s="205">
        <v>0.95399999999999996</v>
      </c>
      <c r="G27" s="205">
        <v>0.95</v>
      </c>
      <c r="H27" s="205">
        <v>0.95</v>
      </c>
      <c r="I27" s="205">
        <v>0.95399999999999996</v>
      </c>
      <c r="J27" s="205">
        <v>0.95399999999999996</v>
      </c>
      <c r="K27" s="81"/>
      <c r="L27" s="148">
        <v>300</v>
      </c>
      <c r="M27" s="203" t="s">
        <v>273</v>
      </c>
      <c r="N27" s="203">
        <v>0.95399999999999996</v>
      </c>
      <c r="O27" s="203">
        <v>0.95399999999999996</v>
      </c>
      <c r="P27" s="203">
        <v>0.95</v>
      </c>
      <c r="Q27" s="203" t="s">
        <v>273</v>
      </c>
      <c r="R27" s="203">
        <v>0.95</v>
      </c>
      <c r="S27" s="203">
        <v>0.95399999999999996</v>
      </c>
      <c r="T27" s="203">
        <v>0.95399999999999996</v>
      </c>
      <c r="U27" s="81"/>
      <c r="V27" s="112" t="s">
        <v>303</v>
      </c>
      <c r="W27" s="112" t="s">
        <v>272</v>
      </c>
      <c r="X27" s="112" t="str">
        <f t="shared" si="0"/>
        <v>Erie Assembly</v>
      </c>
      <c r="Y27" s="191" t="e">
        <f t="shared" si="1"/>
        <v>#N/A</v>
      </c>
      <c r="Z27" s="191" t="e">
        <f t="shared" si="2"/>
        <v>#N/A</v>
      </c>
      <c r="AA27" s="191" t="e">
        <f t="shared" si="3"/>
        <v>#N/A</v>
      </c>
      <c r="AB27" s="191" t="e">
        <f t="shared" si="4"/>
        <v>#N/A</v>
      </c>
      <c r="AC27" s="191">
        <f t="shared" si="5"/>
        <v>5216.5217585259788</v>
      </c>
      <c r="AD27" s="81"/>
      <c r="AE27" s="112" t="s">
        <v>303</v>
      </c>
      <c r="AF27" s="112" t="s">
        <v>272</v>
      </c>
      <c r="AG27" s="112" t="str">
        <f t="shared" si="6"/>
        <v>Erie Assembly</v>
      </c>
      <c r="AH27" s="193" t="e">
        <f t="shared" si="7"/>
        <v>#N/A</v>
      </c>
      <c r="AI27" s="193" t="e">
        <f t="shared" si="8"/>
        <v>#N/A</v>
      </c>
      <c r="AJ27" s="193" t="e">
        <f t="shared" si="9"/>
        <v>#N/A</v>
      </c>
      <c r="AK27" s="193" t="e">
        <f t="shared" si="10"/>
        <v>#N/A</v>
      </c>
      <c r="AL27" s="193">
        <f t="shared" si="11"/>
        <v>0.44780150511646194</v>
      </c>
    </row>
    <row r="28" spans="2:38" x14ac:dyDescent="0.25">
      <c r="B28" s="124" t="s">
        <v>278</v>
      </c>
      <c r="C28" s="68"/>
      <c r="D28" s="148">
        <v>350</v>
      </c>
      <c r="E28" s="205">
        <v>0.95399999999999996</v>
      </c>
      <c r="F28" s="205">
        <v>0.95399999999999996</v>
      </c>
      <c r="G28" s="205">
        <v>0.95</v>
      </c>
      <c r="H28" s="205">
        <v>0.95</v>
      </c>
      <c r="I28" s="205">
        <v>0.95399999999999996</v>
      </c>
      <c r="J28" s="205">
        <v>0.95399999999999996</v>
      </c>
      <c r="K28" s="81"/>
      <c r="L28" s="148">
        <v>350</v>
      </c>
      <c r="M28" s="203" t="s">
        <v>273</v>
      </c>
      <c r="N28" s="203">
        <v>0.95399999999999996</v>
      </c>
      <c r="O28" s="203">
        <v>0.95399999999999996</v>
      </c>
      <c r="P28" s="203">
        <v>0.95</v>
      </c>
      <c r="Q28" s="203" t="s">
        <v>273</v>
      </c>
      <c r="R28" s="203">
        <v>0.95</v>
      </c>
      <c r="S28" s="203">
        <v>0.95399999999999996</v>
      </c>
      <c r="T28" s="203">
        <v>0.95399999999999996</v>
      </c>
      <c r="U28" s="81"/>
      <c r="V28" s="112" t="s">
        <v>303</v>
      </c>
      <c r="W28" s="112" t="s">
        <v>274</v>
      </c>
      <c r="X28" s="112" t="str">
        <f t="shared" si="0"/>
        <v>Erie Education - Community College</v>
      </c>
      <c r="Y28" s="191">
        <f t="shared" si="1"/>
        <v>2560.7894736842104</v>
      </c>
      <c r="Z28" s="191">
        <f t="shared" si="2"/>
        <v>2560.3571428571427</v>
      </c>
      <c r="AA28" s="191">
        <f t="shared" si="3"/>
        <v>2344.2857142857142</v>
      </c>
      <c r="AB28" s="191">
        <f t="shared" si="4"/>
        <v>4941.3809523809523</v>
      </c>
      <c r="AC28" s="191">
        <f t="shared" si="5"/>
        <v>6080.9609262504864</v>
      </c>
      <c r="AD28" s="81"/>
      <c r="AE28" s="112" t="s">
        <v>303</v>
      </c>
      <c r="AF28" s="112" t="s">
        <v>274</v>
      </c>
      <c r="AG28" s="112" t="str">
        <f t="shared" si="6"/>
        <v>Erie Education - Community College</v>
      </c>
      <c r="AH28" s="193">
        <f t="shared" si="7"/>
        <v>0.30308287979271503</v>
      </c>
      <c r="AI28" s="193">
        <f t="shared" si="8"/>
        <v>0.30150995550290605</v>
      </c>
      <c r="AJ28" s="193">
        <f t="shared" si="9"/>
        <v>0.30150995550290605</v>
      </c>
      <c r="AK28" s="193">
        <f t="shared" si="10"/>
        <v>1.4998239184524528E-2</v>
      </c>
      <c r="AL28" s="193">
        <f t="shared" si="11"/>
        <v>0.321110732598405</v>
      </c>
    </row>
    <row r="29" spans="2:38" x14ac:dyDescent="0.25">
      <c r="B29" s="124" t="s">
        <v>279</v>
      </c>
      <c r="C29" s="68"/>
      <c r="D29" s="148">
        <v>400</v>
      </c>
      <c r="E29" s="205" t="s">
        <v>273</v>
      </c>
      <c r="F29" s="205">
        <v>0.95399999999999996</v>
      </c>
      <c r="G29" s="205">
        <v>0.95399999999999996</v>
      </c>
      <c r="H29" s="205" t="s">
        <v>273</v>
      </c>
      <c r="I29" s="205">
        <v>0.95399999999999996</v>
      </c>
      <c r="J29" s="205">
        <v>0.95399999999999996</v>
      </c>
      <c r="K29" s="81"/>
      <c r="L29" s="148">
        <v>400</v>
      </c>
      <c r="M29" s="203" t="s">
        <v>273</v>
      </c>
      <c r="N29" s="203" t="s">
        <v>273</v>
      </c>
      <c r="O29" s="203">
        <v>0.95399999999999996</v>
      </c>
      <c r="P29" s="203">
        <v>0.95399999999999996</v>
      </c>
      <c r="Q29" s="203" t="s">
        <v>273</v>
      </c>
      <c r="R29" s="203" t="s">
        <v>273</v>
      </c>
      <c r="S29" s="203">
        <v>0.95399999999999996</v>
      </c>
      <c r="T29" s="203">
        <v>0.95399999999999996</v>
      </c>
      <c r="U29" s="81"/>
      <c r="V29" s="112" t="s">
        <v>303</v>
      </c>
      <c r="W29" s="112" t="s">
        <v>275</v>
      </c>
      <c r="X29" s="112" t="str">
        <f t="shared" si="0"/>
        <v>Erie Education - Primary School</v>
      </c>
      <c r="Y29" s="191" t="e">
        <f t="shared" si="1"/>
        <v>#N/A</v>
      </c>
      <c r="Z29" s="191" t="e">
        <f t="shared" si="2"/>
        <v>#N/A</v>
      </c>
      <c r="AA29" s="191" t="e">
        <f t="shared" si="3"/>
        <v>#N/A</v>
      </c>
      <c r="AB29" s="191" t="e">
        <f t="shared" si="4"/>
        <v>#N/A</v>
      </c>
      <c r="AC29" s="191">
        <f t="shared" si="5"/>
        <v>3960.9744595287048</v>
      </c>
      <c r="AD29" s="81"/>
      <c r="AE29" s="112" t="s">
        <v>303</v>
      </c>
      <c r="AF29" s="112" t="s">
        <v>275</v>
      </c>
      <c r="AG29" s="112" t="str">
        <f t="shared" si="6"/>
        <v>Erie Education - Primary School</v>
      </c>
      <c r="AH29" s="193" t="e">
        <f t="shared" si="7"/>
        <v>#N/A</v>
      </c>
      <c r="AI29" s="193" t="e">
        <f t="shared" si="8"/>
        <v>#N/A</v>
      </c>
      <c r="AJ29" s="193" t="e">
        <f t="shared" si="9"/>
        <v>#N/A</v>
      </c>
      <c r="AK29" s="193" t="e">
        <f t="shared" si="10"/>
        <v>#N/A</v>
      </c>
      <c r="AL29" s="193">
        <f t="shared" si="11"/>
        <v>7.1656641988629713E-2</v>
      </c>
    </row>
    <row r="30" spans="2:38" x14ac:dyDescent="0.25">
      <c r="B30" s="124" t="s">
        <v>281</v>
      </c>
      <c r="C30" s="68"/>
      <c r="D30" s="148">
        <v>450</v>
      </c>
      <c r="E30" s="205" t="s">
        <v>273</v>
      </c>
      <c r="F30" s="205">
        <v>0.95799999999999996</v>
      </c>
      <c r="G30" s="205">
        <v>0.95799999999999996</v>
      </c>
      <c r="H30" s="205" t="s">
        <v>273</v>
      </c>
      <c r="I30" s="205">
        <v>0.95399999999999996</v>
      </c>
      <c r="J30" s="205">
        <v>0.95399999999999996</v>
      </c>
      <c r="K30" s="81"/>
      <c r="L30" s="148">
        <v>450</v>
      </c>
      <c r="M30" s="203" t="s">
        <v>273</v>
      </c>
      <c r="N30" s="203" t="s">
        <v>273</v>
      </c>
      <c r="O30" s="203">
        <v>0.95799999999999996</v>
      </c>
      <c r="P30" s="203">
        <v>0.95799999999999996</v>
      </c>
      <c r="Q30" s="203" t="s">
        <v>273</v>
      </c>
      <c r="R30" s="203" t="s">
        <v>273</v>
      </c>
      <c r="S30" s="203">
        <v>0.95399999999999996</v>
      </c>
      <c r="T30" s="203">
        <v>0.95399999999999996</v>
      </c>
      <c r="U30" s="81"/>
      <c r="V30" s="112" t="s">
        <v>303</v>
      </c>
      <c r="W30" s="112" t="s">
        <v>276</v>
      </c>
      <c r="X30" s="112" t="str">
        <f t="shared" si="0"/>
        <v>Erie Education - Relocatable Classroom</v>
      </c>
      <c r="Y30" s="191" t="e">
        <f t="shared" si="1"/>
        <v>#N/A</v>
      </c>
      <c r="Z30" s="191" t="e">
        <f t="shared" si="2"/>
        <v>#N/A</v>
      </c>
      <c r="AA30" s="191" t="e">
        <f t="shared" si="3"/>
        <v>#N/A</v>
      </c>
      <c r="AB30" s="191" t="e">
        <f t="shared" si="4"/>
        <v>#N/A</v>
      </c>
      <c r="AC30" s="191">
        <f t="shared" si="5"/>
        <v>5649.2984667878063</v>
      </c>
      <c r="AD30" s="81"/>
      <c r="AE30" s="112" t="s">
        <v>303</v>
      </c>
      <c r="AF30" s="112" t="s">
        <v>276</v>
      </c>
      <c r="AG30" s="112" t="str">
        <f t="shared" si="6"/>
        <v>Erie Education - Relocatable Classroom</v>
      </c>
      <c r="AH30" s="193" t="e">
        <f t="shared" si="7"/>
        <v>#N/A</v>
      </c>
      <c r="AI30" s="193" t="e">
        <f t="shared" si="8"/>
        <v>#N/A</v>
      </c>
      <c r="AJ30" s="193" t="e">
        <f t="shared" si="9"/>
        <v>#N/A</v>
      </c>
      <c r="AK30" s="193" t="e">
        <f t="shared" si="10"/>
        <v>#N/A</v>
      </c>
      <c r="AL30" s="193">
        <f t="shared" si="11"/>
        <v>0.11155392554624241</v>
      </c>
    </row>
    <row r="31" spans="2:38" x14ac:dyDescent="0.25">
      <c r="B31" s="124" t="s">
        <v>283</v>
      </c>
      <c r="C31" s="68"/>
      <c r="D31" s="148">
        <v>500</v>
      </c>
      <c r="E31" s="205" t="s">
        <v>273</v>
      </c>
      <c r="F31" s="205">
        <v>0.95799999999999996</v>
      </c>
      <c r="G31" s="205">
        <v>0.95799999999999996</v>
      </c>
      <c r="H31" s="205" t="s">
        <v>273</v>
      </c>
      <c r="I31" s="205">
        <v>0.95799999999999996</v>
      </c>
      <c r="J31" s="205">
        <v>0.95399999999999996</v>
      </c>
      <c r="K31" s="81"/>
      <c r="L31" s="148">
        <v>500</v>
      </c>
      <c r="M31" s="203" t="s">
        <v>273</v>
      </c>
      <c r="N31" s="203" t="s">
        <v>273</v>
      </c>
      <c r="O31" s="203">
        <v>0.95799999999999996</v>
      </c>
      <c r="P31" s="203">
        <v>0.95799999999999996</v>
      </c>
      <c r="Q31" s="203" t="s">
        <v>273</v>
      </c>
      <c r="R31" s="203" t="s">
        <v>273</v>
      </c>
      <c r="S31" s="203">
        <v>0.95799999999999996</v>
      </c>
      <c r="T31" s="203">
        <v>0.95399999999999996</v>
      </c>
      <c r="U31" s="81"/>
      <c r="V31" s="112" t="s">
        <v>303</v>
      </c>
      <c r="W31" s="112" t="s">
        <v>277</v>
      </c>
      <c r="X31" s="112" t="str">
        <f t="shared" si="0"/>
        <v>Erie Education - Secondary School</v>
      </c>
      <c r="Y31" s="191">
        <f t="shared" si="1"/>
        <v>2174.5789473684213</v>
      </c>
      <c r="Z31" s="191">
        <f t="shared" si="2"/>
        <v>2178</v>
      </c>
      <c r="AA31" s="191">
        <f t="shared" si="3"/>
        <v>2039</v>
      </c>
      <c r="AB31" s="191">
        <f t="shared" si="4"/>
        <v>4080.3333333333335</v>
      </c>
      <c r="AC31" s="191">
        <f t="shared" si="5"/>
        <v>4106.0728768479503</v>
      </c>
      <c r="AD31" s="81"/>
      <c r="AE31" s="112" t="s">
        <v>303</v>
      </c>
      <c r="AF31" s="112" t="s">
        <v>277</v>
      </c>
      <c r="AG31" s="112" t="str">
        <f t="shared" si="6"/>
        <v>Erie Education - Secondary School</v>
      </c>
      <c r="AH31" s="193">
        <f t="shared" si="7"/>
        <v>8.8846266477134395E-2</v>
      </c>
      <c r="AI31" s="193">
        <f t="shared" si="8"/>
        <v>8.831102946306639E-2</v>
      </c>
      <c r="AJ31" s="193">
        <f t="shared" si="9"/>
        <v>8.831102946306639E-2</v>
      </c>
      <c r="AK31" s="193">
        <f t="shared" si="10"/>
        <v>4.4877811244029174E-3</v>
      </c>
      <c r="AL31" s="193">
        <f t="shared" si="11"/>
        <v>9.2300784161486918E-2</v>
      </c>
    </row>
    <row r="32" spans="2:38" x14ac:dyDescent="0.25">
      <c r="B32" s="124" t="s">
        <v>285</v>
      </c>
      <c r="C32" s="68"/>
      <c r="D32" s="149" t="s">
        <v>172</v>
      </c>
      <c r="E32" s="203" t="str">
        <f>IF(CONCATENATE('Motor Custom Input'!$E11,'Motor Custom Input'!$D11)='Lookup Tables'!E$6,'Motor Custom Input'!$F11,"Edit")</f>
        <v>Edit</v>
      </c>
      <c r="F32" s="203" t="str">
        <f>IF(CONCATENATE('Motor Custom Input'!$E11,'Motor Custom Input'!$D11)='Lookup Tables'!F$6,'Motor Custom Input'!$F11,"Edit")</f>
        <v>Edit</v>
      </c>
      <c r="G32" s="203" t="str">
        <f>IF(CONCATENATE('Motor Custom Input'!$E11,'Motor Custom Input'!$D11)='Lookup Tables'!G$6,'Motor Custom Input'!$F11,"Edit")</f>
        <v>Edit</v>
      </c>
      <c r="H32" s="203" t="str">
        <f>IF(CONCATENATE('Motor Custom Input'!$E11,'Motor Custom Input'!$D11)='Lookup Tables'!H$6,'Motor Custom Input'!$F11,"Edit")</f>
        <v>Edit</v>
      </c>
      <c r="I32" s="203" t="str">
        <f>IF(CONCATENATE('Motor Custom Input'!$E11,'Motor Custom Input'!$D11)='Lookup Tables'!I$6,'Motor Custom Input'!$F11,"Edit")</f>
        <v>Edit</v>
      </c>
      <c r="J32" s="203" t="str">
        <f>IF(CONCATENATE('Motor Custom Input'!$E11,'Motor Custom Input'!$D11)='Lookup Tables'!J$6,'Motor Custom Input'!$F11,"Edit")</f>
        <v>Edit</v>
      </c>
      <c r="K32" s="81"/>
      <c r="L32" s="149" t="s">
        <v>172</v>
      </c>
      <c r="M32" s="203" t="str">
        <f>IF(CONCATENATE('Motor Custom Input'!$E11,'Motor Custom Input'!$D11)='Lookup Tables'!M$6,'Motor Custom Input'!$F11,"Edit")</f>
        <v>Edit</v>
      </c>
      <c r="N32" s="203" t="str">
        <f>IF(CONCATENATE('Motor Custom Input'!$E11,'Motor Custom Input'!$D11)='Lookup Tables'!N$6,'Motor Custom Input'!$F11,"Edit")</f>
        <v>Edit</v>
      </c>
      <c r="O32" s="203" t="str">
        <f>IF(CONCATENATE('Motor Custom Input'!$E11,'Motor Custom Input'!$D11)='Lookup Tables'!O$6,'Motor Custom Input'!$F11,"Edit")</f>
        <v>Edit</v>
      </c>
      <c r="P32" s="203" t="str">
        <f>IF(CONCATENATE('Motor Custom Input'!$E11,'Motor Custom Input'!$D11)='Lookup Tables'!P$6,'Motor Custom Input'!$F11,"Edit")</f>
        <v>Edit</v>
      </c>
      <c r="Q32" s="203" t="str">
        <f>IF(CONCATENATE('Motor Custom Input'!$E11,'Motor Custom Input'!$D11)='Lookup Tables'!Q$6,'Motor Custom Input'!$F11,"Edit")</f>
        <v>Edit</v>
      </c>
      <c r="R32" s="203" t="str">
        <f>IF(CONCATENATE('Motor Custom Input'!$E11,'Motor Custom Input'!$D11)='Lookup Tables'!R$6,'Motor Custom Input'!$F11,"Edit")</f>
        <v>Edit</v>
      </c>
      <c r="S32" s="203" t="str">
        <f>IF(CONCATENATE('Motor Custom Input'!$E11,'Motor Custom Input'!$D11)='Lookup Tables'!S$6,'Motor Custom Input'!$F11,"Edit")</f>
        <v>Edit</v>
      </c>
      <c r="T32" s="203" t="str">
        <f>IF(CONCATENATE('Motor Custom Input'!$E11,'Motor Custom Input'!$D11)='Lookup Tables'!T$6,'Motor Custom Input'!$F11,"Edit")</f>
        <v>Edit</v>
      </c>
      <c r="U32" s="81"/>
      <c r="V32" s="112" t="s">
        <v>303</v>
      </c>
      <c r="W32" s="112" t="s">
        <v>278</v>
      </c>
      <c r="X32" s="112" t="str">
        <f t="shared" si="0"/>
        <v>Erie Education - University</v>
      </c>
      <c r="Y32" s="191">
        <f t="shared" si="1"/>
        <v>4721.4736842105267</v>
      </c>
      <c r="Z32" s="191">
        <f t="shared" si="2"/>
        <v>4720.5714285714284</v>
      </c>
      <c r="AA32" s="191">
        <f t="shared" si="3"/>
        <v>3781.9285714285716</v>
      </c>
      <c r="AB32" s="191">
        <f t="shared" si="4"/>
        <v>5130.9523809523807</v>
      </c>
      <c r="AC32" s="191">
        <f t="shared" si="5"/>
        <v>6196.1186041882711</v>
      </c>
      <c r="AD32" s="81"/>
      <c r="AE32" s="112" t="s">
        <v>303</v>
      </c>
      <c r="AF32" s="112" t="s">
        <v>278</v>
      </c>
      <c r="AG32" s="112" t="str">
        <f t="shared" si="6"/>
        <v>Erie Education - University</v>
      </c>
      <c r="AH32" s="193">
        <f t="shared" si="7"/>
        <v>0.29013878581609132</v>
      </c>
      <c r="AI32" s="193">
        <f t="shared" si="8"/>
        <v>0.28869158770113351</v>
      </c>
      <c r="AJ32" s="193">
        <f t="shared" si="9"/>
        <v>0.28869158770113351</v>
      </c>
      <c r="AK32" s="193">
        <f t="shared" si="10"/>
        <v>2.2772455034664844E-3</v>
      </c>
      <c r="AL32" s="193">
        <f t="shared" si="11"/>
        <v>0.31362691350978628</v>
      </c>
    </row>
    <row r="33" spans="2:38" x14ac:dyDescent="0.25">
      <c r="B33" s="124" t="s">
        <v>287</v>
      </c>
      <c r="C33" s="68"/>
      <c r="D33" s="149" t="s">
        <v>174</v>
      </c>
      <c r="E33" s="203" t="str">
        <f>IF(CONCATENATE('Motor Custom Input'!$E12,'Motor Custom Input'!$D12)='Lookup Tables'!E$6,'Motor Custom Input'!$F12,"Edit")</f>
        <v>Edit</v>
      </c>
      <c r="F33" s="203" t="str">
        <f>IF(CONCATENATE('Motor Custom Input'!$E12,'Motor Custom Input'!$D12)='Lookup Tables'!F$6,'Motor Custom Input'!$F12,"Edit")</f>
        <v>Edit</v>
      </c>
      <c r="G33" s="203" t="str">
        <f>IF(CONCATENATE('Motor Custom Input'!$E12,'Motor Custom Input'!$D12)='Lookup Tables'!G$6,'Motor Custom Input'!$F12,"Edit")</f>
        <v>Edit</v>
      </c>
      <c r="H33" s="203" t="str">
        <f>IF(CONCATENATE('Motor Custom Input'!$E12,'Motor Custom Input'!$D12)='Lookup Tables'!H$6,'Motor Custom Input'!$F12,"Edit")</f>
        <v>Edit</v>
      </c>
      <c r="I33" s="203" t="str">
        <f>IF(CONCATENATE('Motor Custom Input'!$E12,'Motor Custom Input'!$D12)='Lookup Tables'!I$6,'Motor Custom Input'!$F12,"Edit")</f>
        <v>Edit</v>
      </c>
      <c r="J33" s="203" t="str">
        <f>IF(CONCATENATE('Motor Custom Input'!$E12,'Motor Custom Input'!$D12)='Lookup Tables'!J$6,'Motor Custom Input'!$F12,"Edit")</f>
        <v>Edit</v>
      </c>
      <c r="K33" s="81"/>
      <c r="L33" s="149" t="s">
        <v>174</v>
      </c>
      <c r="M33" s="203" t="str">
        <f>IF(CONCATENATE('Motor Custom Input'!$E12,'Motor Custom Input'!$D12)='Lookup Tables'!M$6,'Motor Custom Input'!$F12,"Edit")</f>
        <v>Edit</v>
      </c>
      <c r="N33" s="203" t="str">
        <f>IF(CONCATENATE('Motor Custom Input'!$E12,'Motor Custom Input'!$D12)='Lookup Tables'!N$6,'Motor Custom Input'!$F12,"Edit")</f>
        <v>Edit</v>
      </c>
      <c r="O33" s="203" t="str">
        <f>IF(CONCATENATE('Motor Custom Input'!$E12,'Motor Custom Input'!$D12)='Lookup Tables'!O$6,'Motor Custom Input'!$F12,"Edit")</f>
        <v>Edit</v>
      </c>
      <c r="P33" s="203" t="str">
        <f>IF(CONCATENATE('Motor Custom Input'!$E12,'Motor Custom Input'!$D12)='Lookup Tables'!P$6,'Motor Custom Input'!$F12,"Edit")</f>
        <v>Edit</v>
      </c>
      <c r="Q33" s="203" t="str">
        <f>IF(CONCATENATE('Motor Custom Input'!$E12,'Motor Custom Input'!$D12)='Lookup Tables'!Q$6,'Motor Custom Input'!$F12,"Edit")</f>
        <v>Edit</v>
      </c>
      <c r="R33" s="203" t="str">
        <f>IF(CONCATENATE('Motor Custom Input'!$E12,'Motor Custom Input'!$D12)='Lookup Tables'!R$6,'Motor Custom Input'!$F12,"Edit")</f>
        <v>Edit</v>
      </c>
      <c r="S33" s="203" t="str">
        <f>IF(CONCATENATE('Motor Custom Input'!$E12,'Motor Custom Input'!$D12)='Lookup Tables'!S$6,'Motor Custom Input'!$F12,"Edit")</f>
        <v>Edit</v>
      </c>
      <c r="T33" s="203" t="str">
        <f>IF(CONCATENATE('Motor Custom Input'!$E12,'Motor Custom Input'!$D12)='Lookup Tables'!T$6,'Motor Custom Input'!$F12,"Edit")</f>
        <v>Edit</v>
      </c>
      <c r="U33" s="81"/>
      <c r="V33" s="112" t="s">
        <v>303</v>
      </c>
      <c r="W33" s="112" t="s">
        <v>279</v>
      </c>
      <c r="X33" s="112" t="str">
        <f t="shared" si="0"/>
        <v>Erie Grocery</v>
      </c>
      <c r="Y33" s="191" t="e">
        <f t="shared" si="1"/>
        <v>#N/A</v>
      </c>
      <c r="Z33" s="191" t="e">
        <f t="shared" si="2"/>
        <v>#N/A</v>
      </c>
      <c r="AA33" s="191" t="e">
        <f t="shared" si="3"/>
        <v>#N/A</v>
      </c>
      <c r="AB33" s="191" t="e">
        <f t="shared" si="4"/>
        <v>#N/A</v>
      </c>
      <c r="AC33" s="191">
        <f t="shared" si="5"/>
        <v>6737.6791763768688</v>
      </c>
      <c r="AD33" s="81"/>
      <c r="AE33" s="112" t="s">
        <v>303</v>
      </c>
      <c r="AF33" s="112" t="s">
        <v>279</v>
      </c>
      <c r="AG33" s="112" t="str">
        <f t="shared" si="6"/>
        <v>Erie Grocery</v>
      </c>
      <c r="AH33" s="193" t="e">
        <f t="shared" si="7"/>
        <v>#N/A</v>
      </c>
      <c r="AI33" s="193" t="e">
        <f t="shared" si="8"/>
        <v>#N/A</v>
      </c>
      <c r="AJ33" s="193" t="e">
        <f t="shared" si="9"/>
        <v>#N/A</v>
      </c>
      <c r="AK33" s="193" t="e">
        <f t="shared" si="10"/>
        <v>#N/A</v>
      </c>
      <c r="AL33" s="193">
        <f t="shared" si="11"/>
        <v>0.2232375261187827</v>
      </c>
    </row>
    <row r="34" spans="2:38" x14ac:dyDescent="0.25">
      <c r="B34" s="124" t="s">
        <v>289</v>
      </c>
      <c r="C34" s="68"/>
      <c r="D34" s="149" t="s">
        <v>175</v>
      </c>
      <c r="E34" s="203" t="str">
        <f>IF(CONCATENATE('Motor Custom Input'!$E13,'Motor Custom Input'!$D13)='Lookup Tables'!E$6,'Motor Custom Input'!$F13,"Edit")</f>
        <v>Edit</v>
      </c>
      <c r="F34" s="203" t="str">
        <f>IF(CONCATENATE('Motor Custom Input'!$E13,'Motor Custom Input'!$D13)='Lookup Tables'!F$6,'Motor Custom Input'!$F13,"Edit")</f>
        <v>Edit</v>
      </c>
      <c r="G34" s="203" t="str">
        <f>IF(CONCATENATE('Motor Custom Input'!$E13,'Motor Custom Input'!$D13)='Lookup Tables'!G$6,'Motor Custom Input'!$F13,"Edit")</f>
        <v>Edit</v>
      </c>
      <c r="H34" s="203" t="str">
        <f>IF(CONCATENATE('Motor Custom Input'!$E13,'Motor Custom Input'!$D13)='Lookup Tables'!H$6,'Motor Custom Input'!$F13,"Edit")</f>
        <v>Edit</v>
      </c>
      <c r="I34" s="203" t="str">
        <f>IF(CONCATENATE('Motor Custom Input'!$E13,'Motor Custom Input'!$D13)='Lookup Tables'!I$6,'Motor Custom Input'!$F13,"Edit")</f>
        <v>Edit</v>
      </c>
      <c r="J34" s="203" t="str">
        <f>IF(CONCATENATE('Motor Custom Input'!$E13,'Motor Custom Input'!$D13)='Lookup Tables'!J$6,'Motor Custom Input'!$F13,"Edit")</f>
        <v>Edit</v>
      </c>
      <c r="K34" s="81"/>
      <c r="L34" s="149" t="s">
        <v>175</v>
      </c>
      <c r="M34" s="203" t="str">
        <f>IF(CONCATENATE('Motor Custom Input'!$E13,'Motor Custom Input'!$D13)='Lookup Tables'!M$6,'Motor Custom Input'!$F13,"Edit")</f>
        <v>Edit</v>
      </c>
      <c r="N34" s="203" t="str">
        <f>IF(CONCATENATE('Motor Custom Input'!$E13,'Motor Custom Input'!$D13)='Lookup Tables'!N$6,'Motor Custom Input'!$F13,"Edit")</f>
        <v>Edit</v>
      </c>
      <c r="O34" s="203" t="str">
        <f>IF(CONCATENATE('Motor Custom Input'!$E13,'Motor Custom Input'!$D13)='Lookup Tables'!O$6,'Motor Custom Input'!$F13,"Edit")</f>
        <v>Edit</v>
      </c>
      <c r="P34" s="203" t="str">
        <f>IF(CONCATENATE('Motor Custom Input'!$E13,'Motor Custom Input'!$D13)='Lookup Tables'!P$6,'Motor Custom Input'!$F13,"Edit")</f>
        <v>Edit</v>
      </c>
      <c r="Q34" s="203" t="str">
        <f>IF(CONCATENATE('Motor Custom Input'!$E13,'Motor Custom Input'!$D13)='Lookup Tables'!Q$6,'Motor Custom Input'!$F13,"Edit")</f>
        <v>Edit</v>
      </c>
      <c r="R34" s="203" t="str">
        <f>IF(CONCATENATE('Motor Custom Input'!$E13,'Motor Custom Input'!$D13)='Lookup Tables'!R$6,'Motor Custom Input'!$F13,"Edit")</f>
        <v>Edit</v>
      </c>
      <c r="S34" s="203" t="str">
        <f>IF(CONCATENATE('Motor Custom Input'!$E13,'Motor Custom Input'!$D13)='Lookup Tables'!S$6,'Motor Custom Input'!$F13,"Edit")</f>
        <v>Edit</v>
      </c>
      <c r="T34" s="203" t="str">
        <f>IF(CONCATENATE('Motor Custom Input'!$E13,'Motor Custom Input'!$D13)='Lookup Tables'!T$6,'Motor Custom Input'!$F13,"Edit")</f>
        <v>Edit</v>
      </c>
      <c r="U34" s="81"/>
      <c r="V34" s="112" t="s">
        <v>303</v>
      </c>
      <c r="W34" s="112" t="s">
        <v>281</v>
      </c>
      <c r="X34" s="112" t="str">
        <f t="shared" si="0"/>
        <v>Erie Health/Medical - Hospital</v>
      </c>
      <c r="Y34" s="191">
        <f t="shared" si="1"/>
        <v>5108.9523809523807</v>
      </c>
      <c r="Z34" s="191">
        <f t="shared" si="2"/>
        <v>5107.2142857142853</v>
      </c>
      <c r="AA34" s="191">
        <f t="shared" si="3"/>
        <v>3697.7142857142858</v>
      </c>
      <c r="AB34" s="191">
        <f t="shared" si="4"/>
        <v>8760</v>
      </c>
      <c r="AC34" s="191">
        <f t="shared" si="5"/>
        <v>8760</v>
      </c>
      <c r="AD34" s="81"/>
      <c r="AE34" s="112" t="s">
        <v>303</v>
      </c>
      <c r="AF34" s="112" t="s">
        <v>281</v>
      </c>
      <c r="AG34" s="112" t="str">
        <f t="shared" si="6"/>
        <v>Erie Health/Medical - Hospital</v>
      </c>
      <c r="AH34" s="193">
        <f t="shared" si="7"/>
        <v>0.41919931506742086</v>
      </c>
      <c r="AI34" s="193">
        <f t="shared" si="8"/>
        <v>0.41495678729134194</v>
      </c>
      <c r="AJ34" s="193">
        <f t="shared" si="9"/>
        <v>0.41495678729134194</v>
      </c>
      <c r="AK34" s="193">
        <f t="shared" si="10"/>
        <v>9.2936039382575705E-2</v>
      </c>
      <c r="AL34" s="193">
        <f t="shared" si="11"/>
        <v>0.39261280202701598</v>
      </c>
    </row>
    <row r="35" spans="2:38" x14ac:dyDescent="0.25">
      <c r="B35" s="124" t="s">
        <v>291</v>
      </c>
      <c r="C35" s="68"/>
      <c r="D35" s="81"/>
      <c r="E35" s="81"/>
      <c r="F35" s="81"/>
      <c r="G35" s="81"/>
      <c r="H35" s="81"/>
      <c r="I35" s="81"/>
      <c r="J35" s="81"/>
      <c r="K35" s="81"/>
      <c r="L35" s="81"/>
      <c r="M35" s="81"/>
      <c r="N35" s="81"/>
      <c r="O35" s="81"/>
      <c r="P35" s="81"/>
      <c r="Q35" s="81"/>
      <c r="R35" s="81"/>
      <c r="S35" s="81"/>
      <c r="T35" s="81"/>
      <c r="U35" s="81"/>
      <c r="V35" s="112" t="s">
        <v>303</v>
      </c>
      <c r="W35" s="112" t="s">
        <v>283</v>
      </c>
      <c r="X35" s="112" t="str">
        <f t="shared" si="0"/>
        <v>Erie Health/Medical - Nursing Home</v>
      </c>
      <c r="Y35" s="191">
        <f t="shared" si="1"/>
        <v>3456.3684210526317</v>
      </c>
      <c r="Z35" s="191">
        <f t="shared" si="2"/>
        <v>3457</v>
      </c>
      <c r="AA35" s="191">
        <f t="shared" si="3"/>
        <v>3393.7692307692309</v>
      </c>
      <c r="AB35" s="191">
        <f t="shared" si="4"/>
        <v>6280.2857142857147</v>
      </c>
      <c r="AC35" s="191">
        <f t="shared" si="5"/>
        <v>8760</v>
      </c>
      <c r="AD35" s="81"/>
      <c r="AE35" s="112" t="s">
        <v>303</v>
      </c>
      <c r="AF35" s="112" t="s">
        <v>283</v>
      </c>
      <c r="AG35" s="112" t="str">
        <f t="shared" si="6"/>
        <v>Erie Health/Medical - Nursing Home</v>
      </c>
      <c r="AH35" s="193">
        <f t="shared" si="7"/>
        <v>0.2200664782323587</v>
      </c>
      <c r="AI35" s="193">
        <f t="shared" si="8"/>
        <v>0.21999720205777737</v>
      </c>
      <c r="AJ35" s="193">
        <f t="shared" si="9"/>
        <v>0.21999720205777737</v>
      </c>
      <c r="AK35" s="193">
        <f t="shared" si="10"/>
        <v>1.6086768261935871E-3</v>
      </c>
      <c r="AL35" s="193">
        <f t="shared" si="11"/>
        <v>0.23254142048269355</v>
      </c>
    </row>
    <row r="36" spans="2:38" x14ac:dyDescent="0.25">
      <c r="B36" s="124" t="s">
        <v>293</v>
      </c>
      <c r="C36" s="81"/>
      <c r="D36" s="81"/>
      <c r="E36" s="81"/>
      <c r="F36" s="81"/>
      <c r="G36" s="81"/>
      <c r="H36" s="81"/>
      <c r="I36" s="81"/>
      <c r="J36" s="81"/>
      <c r="K36" s="81"/>
      <c r="L36" s="81"/>
      <c r="M36" s="81"/>
      <c r="N36" s="81"/>
      <c r="O36" s="81"/>
      <c r="P36" s="81"/>
      <c r="Q36" s="81"/>
      <c r="R36" s="81"/>
      <c r="S36" s="81"/>
      <c r="T36" s="81"/>
      <c r="U36" s="81"/>
      <c r="V36" s="112" t="s">
        <v>303</v>
      </c>
      <c r="W36" s="112" t="s">
        <v>285</v>
      </c>
      <c r="X36" s="112" t="str">
        <f t="shared" si="0"/>
        <v>Erie Lodging - Hotel</v>
      </c>
      <c r="Y36" s="191">
        <f t="shared" si="1"/>
        <v>5198.0526315789475</v>
      </c>
      <c r="Z36" s="191">
        <f t="shared" si="2"/>
        <v>5196.6428571428569</v>
      </c>
      <c r="AA36" s="191">
        <f t="shared" si="3"/>
        <v>4765.6428571428569</v>
      </c>
      <c r="AB36" s="191">
        <f t="shared" si="4"/>
        <v>6829.0476190476193</v>
      </c>
      <c r="AC36" s="191">
        <f t="shared" si="5"/>
        <v>8760</v>
      </c>
      <c r="AD36" s="81"/>
      <c r="AE36" s="112" t="s">
        <v>303</v>
      </c>
      <c r="AF36" s="112" t="s">
        <v>285</v>
      </c>
      <c r="AG36" s="112" t="str">
        <f t="shared" si="6"/>
        <v>Erie Lodging - Hotel</v>
      </c>
      <c r="AH36" s="193">
        <f t="shared" si="7"/>
        <v>0.60202732415852844</v>
      </c>
      <c r="AI36" s="193">
        <f t="shared" si="8"/>
        <v>0.60545070402203205</v>
      </c>
      <c r="AJ36" s="193">
        <f t="shared" si="9"/>
        <v>0.60545070402203205</v>
      </c>
      <c r="AK36" s="193">
        <f t="shared" si="10"/>
        <v>3.5123569136295391E-3</v>
      </c>
      <c r="AL36" s="193">
        <f t="shared" si="11"/>
        <v>0.64730820103606201</v>
      </c>
    </row>
    <row r="37" spans="2:38" x14ac:dyDescent="0.25">
      <c r="B37" s="124" t="s">
        <v>295</v>
      </c>
      <c r="C37" s="68"/>
      <c r="D37" s="81"/>
      <c r="E37" s="81"/>
      <c r="F37" s="81"/>
      <c r="G37" s="81"/>
      <c r="H37" s="81"/>
      <c r="I37" s="81"/>
      <c r="J37" s="81"/>
      <c r="K37" s="81"/>
      <c r="L37" s="81"/>
      <c r="M37" s="81"/>
      <c r="N37" s="81"/>
      <c r="O37" s="81"/>
      <c r="P37" s="81"/>
      <c r="Q37" s="81"/>
      <c r="R37" s="81"/>
      <c r="S37" s="81"/>
      <c r="T37" s="81"/>
      <c r="U37" s="81"/>
      <c r="V37" s="112" t="s">
        <v>303</v>
      </c>
      <c r="W37" s="112" t="s">
        <v>287</v>
      </c>
      <c r="X37" s="112" t="str">
        <f t="shared" si="0"/>
        <v>Erie Manufacturing - Bio/Tech</v>
      </c>
      <c r="Y37" s="191">
        <f t="shared" si="1"/>
        <v>1448</v>
      </c>
      <c r="Z37" s="191">
        <f t="shared" si="2"/>
        <v>1448</v>
      </c>
      <c r="AA37" s="191">
        <f t="shared" si="3"/>
        <v>1445</v>
      </c>
      <c r="AB37" s="191">
        <f t="shared" si="4"/>
        <v>1555</v>
      </c>
      <c r="AC37" s="191">
        <f t="shared" si="5"/>
        <v>3615.5318690682498</v>
      </c>
      <c r="AD37" s="81"/>
      <c r="AE37" s="112" t="s">
        <v>303</v>
      </c>
      <c r="AF37" s="112" t="s">
        <v>287</v>
      </c>
      <c r="AG37" s="112" t="str">
        <f t="shared" si="6"/>
        <v>Erie Manufacturing - Bio/Tech</v>
      </c>
      <c r="AH37" s="193">
        <f t="shared" si="7"/>
        <v>0.42830214877299594</v>
      </c>
      <c r="AI37" s="193">
        <f t="shared" si="8"/>
        <v>0.42845540510697816</v>
      </c>
      <c r="AJ37" s="193">
        <f t="shared" si="9"/>
        <v>0.42845540510697816</v>
      </c>
      <c r="AK37" s="193">
        <f t="shared" si="10"/>
        <v>0</v>
      </c>
      <c r="AL37" s="193">
        <f t="shared" si="11"/>
        <v>0.43925088110925564</v>
      </c>
    </row>
    <row r="38" spans="2:38" ht="15" customHeight="1" x14ac:dyDescent="0.25">
      <c r="B38" s="124" t="s">
        <v>296</v>
      </c>
      <c r="C38" s="68"/>
      <c r="D38" s="81" t="s">
        <v>304</v>
      </c>
      <c r="E38" s="81"/>
      <c r="F38" s="81"/>
      <c r="G38" s="81"/>
      <c r="H38" s="81"/>
      <c r="I38" s="81"/>
      <c r="J38" s="81"/>
      <c r="K38" s="81"/>
      <c r="L38" s="81"/>
      <c r="M38" s="81"/>
      <c r="N38" s="150"/>
      <c r="O38" s="150"/>
      <c r="P38" s="150"/>
      <c r="Q38" s="150"/>
      <c r="R38" s="150"/>
      <c r="S38" s="150"/>
      <c r="T38" s="150"/>
      <c r="U38" s="81"/>
      <c r="V38" s="112" t="s">
        <v>303</v>
      </c>
      <c r="W38" s="112" t="s">
        <v>289</v>
      </c>
      <c r="X38" s="112" t="str">
        <f t="shared" si="0"/>
        <v>Erie Manufacturing - Light Industrial</v>
      </c>
      <c r="Y38" s="191" t="e">
        <f t="shared" si="1"/>
        <v>#N/A</v>
      </c>
      <c r="Z38" s="191" t="e">
        <f t="shared" si="2"/>
        <v>#N/A</v>
      </c>
      <c r="AA38" s="191" t="e">
        <f t="shared" si="3"/>
        <v>#N/A</v>
      </c>
      <c r="AB38" s="191" t="e">
        <f t="shared" si="4"/>
        <v>#N/A</v>
      </c>
      <c r="AC38" s="191">
        <f t="shared" si="5"/>
        <v>4337.7264080466866</v>
      </c>
      <c r="AD38" s="81"/>
      <c r="AE38" s="112" t="s">
        <v>303</v>
      </c>
      <c r="AF38" s="112" t="s">
        <v>289</v>
      </c>
      <c r="AG38" s="112" t="str">
        <f t="shared" si="6"/>
        <v>Erie Manufacturing - Light Industrial</v>
      </c>
      <c r="AH38" s="193" t="e">
        <f t="shared" si="7"/>
        <v>#N/A</v>
      </c>
      <c r="AI38" s="193" t="e">
        <f t="shared" si="8"/>
        <v>#N/A</v>
      </c>
      <c r="AJ38" s="193" t="e">
        <f t="shared" si="9"/>
        <v>#N/A</v>
      </c>
      <c r="AK38" s="193" t="e">
        <f t="shared" si="10"/>
        <v>#N/A</v>
      </c>
      <c r="AL38" s="193">
        <f t="shared" si="11"/>
        <v>0.30771898408524956</v>
      </c>
    </row>
    <row r="39" spans="2:38" x14ac:dyDescent="0.25">
      <c r="B39" s="124" t="s">
        <v>298</v>
      </c>
      <c r="C39" s="68"/>
      <c r="D39" s="96" t="s">
        <v>305</v>
      </c>
      <c r="E39" s="96" t="s">
        <v>306</v>
      </c>
      <c r="F39" s="96" t="s">
        <v>166</v>
      </c>
      <c r="G39" s="96" t="s">
        <v>167</v>
      </c>
      <c r="H39" s="81"/>
      <c r="I39" s="81"/>
      <c r="J39" s="81"/>
      <c r="K39" s="81"/>
      <c r="L39" s="81"/>
      <c r="M39" s="81"/>
      <c r="N39" s="150"/>
      <c r="O39" s="150"/>
      <c r="P39" s="150"/>
      <c r="Q39" s="150"/>
      <c r="R39" s="150"/>
      <c r="S39" s="150"/>
      <c r="T39" s="150"/>
      <c r="U39" s="81"/>
      <c r="V39" s="112" t="s">
        <v>303</v>
      </c>
      <c r="W39" s="112" t="s">
        <v>291</v>
      </c>
      <c r="X39" s="112" t="str">
        <f t="shared" si="0"/>
        <v>Erie Office - Large</v>
      </c>
      <c r="Y39" s="191">
        <f t="shared" si="1"/>
        <v>1712.7894736842106</v>
      </c>
      <c r="Z39" s="191">
        <f t="shared" si="2"/>
        <v>1712.7142857142858</v>
      </c>
      <c r="AA39" s="191">
        <f t="shared" si="3"/>
        <v>1684.7857142857142</v>
      </c>
      <c r="AB39" s="191">
        <f t="shared" si="4"/>
        <v>4096.9523809523807</v>
      </c>
      <c r="AC39" s="191">
        <f t="shared" si="5"/>
        <v>4696.3734375477716</v>
      </c>
      <c r="AD39" s="81"/>
      <c r="AE39" s="112" t="s">
        <v>303</v>
      </c>
      <c r="AF39" s="112" t="s">
        <v>291</v>
      </c>
      <c r="AG39" s="112" t="str">
        <f t="shared" si="6"/>
        <v>Erie Office - Large</v>
      </c>
      <c r="AH39" s="193">
        <f t="shared" si="7"/>
        <v>0.28388445392467521</v>
      </c>
      <c r="AI39" s="193">
        <f t="shared" si="8"/>
        <v>0.28400180260208308</v>
      </c>
      <c r="AJ39" s="193">
        <f t="shared" si="9"/>
        <v>0.28400180260208308</v>
      </c>
      <c r="AK39" s="193">
        <f t="shared" si="10"/>
        <v>2.1003119878563116E-3</v>
      </c>
      <c r="AL39" s="193">
        <f t="shared" si="11"/>
        <v>0.29482508160771004</v>
      </c>
    </row>
    <row r="40" spans="2:38" x14ac:dyDescent="0.25">
      <c r="B40" s="124" t="s">
        <v>299</v>
      </c>
      <c r="C40" s="68"/>
      <c r="D40" s="177" t="s">
        <v>307</v>
      </c>
      <c r="E40" s="178" t="s">
        <v>273</v>
      </c>
      <c r="F40" s="113">
        <v>0</v>
      </c>
      <c r="G40" s="113">
        <v>0</v>
      </c>
      <c r="H40" s="81"/>
      <c r="I40" s="81"/>
      <c r="J40" s="81"/>
      <c r="K40" s="81"/>
      <c r="L40" s="81"/>
      <c r="M40" s="81"/>
      <c r="N40" s="150"/>
      <c r="O40" s="150"/>
      <c r="P40" s="150"/>
      <c r="Q40" s="150"/>
      <c r="R40" s="150"/>
      <c r="S40" s="150"/>
      <c r="T40" s="150"/>
      <c r="U40" s="81"/>
      <c r="V40" s="112" t="s">
        <v>303</v>
      </c>
      <c r="W40" s="112" t="s">
        <v>293</v>
      </c>
      <c r="X40" s="112" t="str">
        <f t="shared" si="0"/>
        <v>Erie Office - Small</v>
      </c>
      <c r="Y40" s="191">
        <f t="shared" si="1"/>
        <v>1455.8947368421052</v>
      </c>
      <c r="Z40" s="191">
        <f t="shared" si="2"/>
        <v>1456</v>
      </c>
      <c r="AA40" s="191">
        <f t="shared" si="3"/>
        <v>1453</v>
      </c>
      <c r="AB40" s="191">
        <f t="shared" si="4"/>
        <v>3123.7142857142858</v>
      </c>
      <c r="AC40" s="191">
        <f t="shared" si="5"/>
        <v>4184.8238546843095</v>
      </c>
      <c r="AD40" s="81"/>
      <c r="AE40" s="112" t="s">
        <v>303</v>
      </c>
      <c r="AF40" s="112" t="s">
        <v>293</v>
      </c>
      <c r="AG40" s="112" t="str">
        <f t="shared" si="6"/>
        <v>Erie Office - Small</v>
      </c>
      <c r="AH40" s="193">
        <f t="shared" si="7"/>
        <v>0.26144439934008901</v>
      </c>
      <c r="AI40" s="193">
        <f t="shared" si="8"/>
        <v>0.2625748371425079</v>
      </c>
      <c r="AJ40" s="193">
        <f t="shared" si="9"/>
        <v>0.2625748371425079</v>
      </c>
      <c r="AK40" s="193">
        <f t="shared" si="10"/>
        <v>0</v>
      </c>
      <c r="AL40" s="193">
        <f t="shared" si="11"/>
        <v>0.27315366421686754</v>
      </c>
    </row>
    <row r="41" spans="2:38" ht="15.75" customHeight="1" x14ac:dyDescent="0.25">
      <c r="B41" s="124" t="s">
        <v>300</v>
      </c>
      <c r="C41" s="68"/>
      <c r="D41" s="177" t="s">
        <v>308</v>
      </c>
      <c r="E41" s="177" t="s">
        <v>309</v>
      </c>
      <c r="F41" s="113">
        <v>0.53400000000000003</v>
      </c>
      <c r="G41" s="113">
        <v>0.34699999999999998</v>
      </c>
      <c r="H41" s="81"/>
      <c r="I41" s="81"/>
      <c r="J41" s="81"/>
      <c r="K41" s="81"/>
      <c r="L41" s="81"/>
      <c r="M41" s="81"/>
      <c r="N41" s="150"/>
      <c r="O41" s="150"/>
      <c r="P41" s="150"/>
      <c r="Q41" s="150"/>
      <c r="R41" s="150"/>
      <c r="S41" s="150"/>
      <c r="T41" s="150"/>
      <c r="U41" s="81"/>
      <c r="V41" s="112" t="s">
        <v>303</v>
      </c>
      <c r="W41" s="112" t="s">
        <v>295</v>
      </c>
      <c r="X41" s="112" t="str">
        <f t="shared" si="0"/>
        <v>Erie Restaurant - Fast-Food</v>
      </c>
      <c r="Y41" s="191" t="e">
        <f t="shared" si="1"/>
        <v>#N/A</v>
      </c>
      <c r="Z41" s="191" t="e">
        <f t="shared" si="2"/>
        <v>#N/A</v>
      </c>
      <c r="AA41" s="191" t="e">
        <f t="shared" si="3"/>
        <v>#N/A</v>
      </c>
      <c r="AB41" s="191" t="e">
        <f t="shared" si="4"/>
        <v>#N/A</v>
      </c>
      <c r="AC41" s="191">
        <f t="shared" si="5"/>
        <v>7398.2531048566043</v>
      </c>
      <c r="AD41" s="81"/>
      <c r="AE41" s="112" t="s">
        <v>303</v>
      </c>
      <c r="AF41" s="112" t="s">
        <v>295</v>
      </c>
      <c r="AG41" s="112" t="str">
        <f t="shared" si="6"/>
        <v>Erie Restaurant - Fast-Food</v>
      </c>
      <c r="AH41" s="193" t="e">
        <f t="shared" si="7"/>
        <v>#N/A</v>
      </c>
      <c r="AI41" s="193" t="e">
        <f t="shared" si="8"/>
        <v>#N/A</v>
      </c>
      <c r="AJ41" s="193" t="e">
        <f t="shared" si="9"/>
        <v>#N/A</v>
      </c>
      <c r="AK41" s="193" t="e">
        <f t="shared" si="10"/>
        <v>#N/A</v>
      </c>
      <c r="AL41" s="193">
        <f t="shared" si="11"/>
        <v>0.32612194673743072</v>
      </c>
    </row>
    <row r="42" spans="2:38" x14ac:dyDescent="0.25">
      <c r="B42" s="124" t="s">
        <v>301</v>
      </c>
      <c r="C42" s="68"/>
      <c r="D42" s="177" t="s">
        <v>310</v>
      </c>
      <c r="E42" s="178" t="s">
        <v>168</v>
      </c>
      <c r="F42" s="113">
        <v>0.35399999999999998</v>
      </c>
      <c r="G42" s="113">
        <v>0.26</v>
      </c>
      <c r="H42" s="81"/>
      <c r="I42" s="81"/>
      <c r="J42" s="81"/>
      <c r="K42" s="81"/>
      <c r="L42" s="81"/>
      <c r="M42" s="81"/>
      <c r="N42" s="150"/>
      <c r="O42" s="150"/>
      <c r="P42" s="150"/>
      <c r="Q42" s="150"/>
      <c r="R42" s="150"/>
      <c r="S42" s="150"/>
      <c r="T42" s="150"/>
      <c r="U42" s="81"/>
      <c r="V42" s="112" t="s">
        <v>303</v>
      </c>
      <c r="W42" s="112" t="s">
        <v>296</v>
      </c>
      <c r="X42" s="112" t="str">
        <f t="shared" si="0"/>
        <v>Erie Restaurant - Sit-Down</v>
      </c>
      <c r="Y42" s="191" t="e">
        <f t="shared" si="1"/>
        <v>#N/A</v>
      </c>
      <c r="Z42" s="191" t="e">
        <f t="shared" si="2"/>
        <v>#N/A</v>
      </c>
      <c r="AA42" s="191" t="e">
        <f t="shared" si="3"/>
        <v>#N/A</v>
      </c>
      <c r="AB42" s="191" t="e">
        <f t="shared" si="4"/>
        <v>#N/A</v>
      </c>
      <c r="AC42" s="191">
        <f t="shared" si="5"/>
        <v>5332.1353516767294</v>
      </c>
      <c r="AD42" s="81"/>
      <c r="AE42" s="112" t="s">
        <v>303</v>
      </c>
      <c r="AF42" s="112" t="s">
        <v>296</v>
      </c>
      <c r="AG42" s="112" t="str">
        <f t="shared" si="6"/>
        <v>Erie Restaurant - Sit-Down</v>
      </c>
      <c r="AH42" s="193" t="e">
        <f t="shared" si="7"/>
        <v>#N/A</v>
      </c>
      <c r="AI42" s="193" t="e">
        <f t="shared" si="8"/>
        <v>#N/A</v>
      </c>
      <c r="AJ42" s="193" t="e">
        <f t="shared" si="9"/>
        <v>#N/A</v>
      </c>
      <c r="AK42" s="193" t="e">
        <f t="shared" si="10"/>
        <v>#N/A</v>
      </c>
      <c r="AL42" s="193">
        <f t="shared" si="11"/>
        <v>0.40627208518576657</v>
      </c>
    </row>
    <row r="43" spans="2:38" x14ac:dyDescent="0.25">
      <c r="B43" s="124" t="s">
        <v>302</v>
      </c>
      <c r="C43" s="68"/>
      <c r="D43" s="177" t="s">
        <v>311</v>
      </c>
      <c r="E43" s="178" t="s">
        <v>312</v>
      </c>
      <c r="F43" s="113">
        <v>0.22700000000000001</v>
      </c>
      <c r="G43" s="113">
        <v>0.13</v>
      </c>
      <c r="H43" s="81"/>
      <c r="I43" s="81"/>
      <c r="J43" s="81"/>
      <c r="K43" s="81"/>
      <c r="L43" s="81"/>
      <c r="M43" s="81"/>
      <c r="N43" s="150"/>
      <c r="O43" s="150"/>
      <c r="P43" s="150"/>
      <c r="Q43" s="150"/>
      <c r="R43" s="150"/>
      <c r="S43" s="150"/>
      <c r="T43" s="150"/>
      <c r="U43" s="81"/>
      <c r="V43" s="112" t="s">
        <v>303</v>
      </c>
      <c r="W43" s="112" t="s">
        <v>298</v>
      </c>
      <c r="X43" s="112" t="str">
        <f t="shared" si="0"/>
        <v>Erie Retail - Multistory Large</v>
      </c>
      <c r="Y43" s="191">
        <f t="shared" si="1"/>
        <v>2652.6842105263158</v>
      </c>
      <c r="Z43" s="191">
        <f t="shared" si="2"/>
        <v>2652.9285714285716</v>
      </c>
      <c r="AA43" s="191">
        <f t="shared" si="3"/>
        <v>2616</v>
      </c>
      <c r="AB43" s="191">
        <f t="shared" si="4"/>
        <v>2960.1428571428573</v>
      </c>
      <c r="AC43" s="191">
        <f t="shared" si="5"/>
        <v>4896.9080805434733</v>
      </c>
      <c r="AD43" s="81"/>
      <c r="AE43" s="112" t="s">
        <v>303</v>
      </c>
      <c r="AF43" s="112" t="s">
        <v>298</v>
      </c>
      <c r="AG43" s="112" t="str">
        <f t="shared" si="6"/>
        <v>Erie Retail - Multistory Large</v>
      </c>
      <c r="AH43" s="193">
        <f t="shared" si="7"/>
        <v>0.37708541972303738</v>
      </c>
      <c r="AI43" s="193">
        <f t="shared" si="8"/>
        <v>0.37653984922355682</v>
      </c>
      <c r="AJ43" s="193">
        <f t="shared" si="9"/>
        <v>0.37653984922355682</v>
      </c>
      <c r="AK43" s="193">
        <f t="shared" si="10"/>
        <v>0</v>
      </c>
      <c r="AL43" s="193">
        <f t="shared" si="11"/>
        <v>0.38915296841294611</v>
      </c>
    </row>
    <row r="44" spans="2:38" x14ac:dyDescent="0.25">
      <c r="B44" s="81"/>
      <c r="C44" s="68"/>
      <c r="D44" s="177" t="s">
        <v>313</v>
      </c>
      <c r="E44" s="178" t="s">
        <v>314</v>
      </c>
      <c r="F44" s="113">
        <v>0.17899999999999999</v>
      </c>
      <c r="G44" s="113">
        <v>0.13600000000000001</v>
      </c>
      <c r="H44" s="81"/>
      <c r="I44" s="81"/>
      <c r="J44" s="81"/>
      <c r="K44" s="81"/>
      <c r="L44" s="81"/>
      <c r="M44" s="81"/>
      <c r="N44" s="150"/>
      <c r="O44" s="150"/>
      <c r="P44" s="150"/>
      <c r="Q44" s="150"/>
      <c r="R44" s="150"/>
      <c r="S44" s="150"/>
      <c r="T44" s="150"/>
      <c r="U44" s="81"/>
      <c r="V44" s="112" t="s">
        <v>303</v>
      </c>
      <c r="W44" s="112" t="s">
        <v>299</v>
      </c>
      <c r="X44" s="112" t="str">
        <f t="shared" si="0"/>
        <v>Erie Retail - Single-Story Large</v>
      </c>
      <c r="Y44" s="191" t="e">
        <f t="shared" si="1"/>
        <v>#N/A</v>
      </c>
      <c r="Z44" s="191" t="e">
        <f t="shared" si="2"/>
        <v>#N/A</v>
      </c>
      <c r="AA44" s="191" t="e">
        <f t="shared" si="3"/>
        <v>#N/A</v>
      </c>
      <c r="AB44" s="191" t="e">
        <f t="shared" si="4"/>
        <v>#N/A</v>
      </c>
      <c r="AC44" s="191">
        <f t="shared" si="5"/>
        <v>5494.4470367081003</v>
      </c>
      <c r="AD44" s="81"/>
      <c r="AE44" s="112" t="s">
        <v>303</v>
      </c>
      <c r="AF44" s="112" t="s">
        <v>299</v>
      </c>
      <c r="AG44" s="112" t="str">
        <f t="shared" si="6"/>
        <v>Erie Retail - Single-Story Large</v>
      </c>
      <c r="AH44" s="193" t="e">
        <f t="shared" si="7"/>
        <v>#N/A</v>
      </c>
      <c r="AI44" s="193" t="e">
        <f t="shared" si="8"/>
        <v>#N/A</v>
      </c>
      <c r="AJ44" s="193" t="e">
        <f t="shared" si="9"/>
        <v>#N/A</v>
      </c>
      <c r="AK44" s="193" t="e">
        <f t="shared" si="10"/>
        <v>#N/A</v>
      </c>
      <c r="AL44" s="193">
        <f t="shared" si="11"/>
        <v>0.4025680364311392</v>
      </c>
    </row>
    <row r="45" spans="2:38" x14ac:dyDescent="0.25">
      <c r="B45" s="81"/>
      <c r="C45" s="68"/>
      <c r="D45" s="177" t="s">
        <v>315</v>
      </c>
      <c r="E45" s="178" t="s">
        <v>316</v>
      </c>
      <c r="F45" s="113">
        <v>9.1999999999999998E-2</v>
      </c>
      <c r="G45" s="113">
        <v>2.9000000000000001E-2</v>
      </c>
      <c r="H45" s="81"/>
      <c r="I45" s="81"/>
      <c r="J45" s="81"/>
      <c r="K45" s="81"/>
      <c r="L45" s="81"/>
      <c r="M45" s="81"/>
      <c r="N45" s="150"/>
      <c r="O45" s="150"/>
      <c r="P45" s="150"/>
      <c r="Q45" s="150"/>
      <c r="R45" s="150"/>
      <c r="S45" s="150"/>
      <c r="T45" s="150"/>
      <c r="U45" s="81"/>
      <c r="V45" s="112" t="s">
        <v>303</v>
      </c>
      <c r="W45" s="112" t="s">
        <v>300</v>
      </c>
      <c r="X45" s="112" t="str">
        <f t="shared" si="0"/>
        <v>Erie Retail - Small</v>
      </c>
      <c r="Y45" s="191" t="e">
        <f t="shared" si="1"/>
        <v>#N/A</v>
      </c>
      <c r="Z45" s="191" t="e">
        <f t="shared" si="2"/>
        <v>#N/A</v>
      </c>
      <c r="AA45" s="191" t="e">
        <f t="shared" si="3"/>
        <v>#N/A</v>
      </c>
      <c r="AB45" s="191" t="e">
        <f t="shared" si="4"/>
        <v>#N/A</v>
      </c>
      <c r="AC45" s="191">
        <f t="shared" si="5"/>
        <v>5083.2748719461124</v>
      </c>
      <c r="AD45" s="81"/>
      <c r="AE45" s="112" t="s">
        <v>303</v>
      </c>
      <c r="AF45" s="112" t="s">
        <v>300</v>
      </c>
      <c r="AG45" s="112" t="str">
        <f t="shared" si="6"/>
        <v>Erie Retail - Small</v>
      </c>
      <c r="AH45" s="193" t="e">
        <f t="shared" si="7"/>
        <v>#N/A</v>
      </c>
      <c r="AI45" s="193" t="e">
        <f t="shared" si="8"/>
        <v>#N/A</v>
      </c>
      <c r="AJ45" s="193" t="e">
        <f t="shared" si="9"/>
        <v>#N/A</v>
      </c>
      <c r="AK45" s="193" t="e">
        <f t="shared" si="10"/>
        <v>#N/A</v>
      </c>
      <c r="AL45" s="193">
        <f t="shared" si="11"/>
        <v>0.52026731211592325</v>
      </c>
    </row>
    <row r="46" spans="2:38" x14ac:dyDescent="0.25">
      <c r="B46" s="133" t="s">
        <v>317</v>
      </c>
      <c r="C46" s="68"/>
      <c r="D46" s="177" t="s">
        <v>318</v>
      </c>
      <c r="E46" s="178" t="s">
        <v>149</v>
      </c>
      <c r="F46" s="113">
        <v>0.41099999999999998</v>
      </c>
      <c r="G46" s="113">
        <v>0.29899999999999999</v>
      </c>
      <c r="H46" s="81"/>
      <c r="I46" s="81"/>
      <c r="J46" s="81"/>
      <c r="K46" s="81"/>
      <c r="L46" s="81"/>
      <c r="M46" s="81"/>
      <c r="N46" s="150"/>
      <c r="O46" s="150"/>
      <c r="P46" s="150"/>
      <c r="Q46" s="150"/>
      <c r="R46" s="150"/>
      <c r="S46" s="150"/>
      <c r="T46" s="150"/>
      <c r="U46" s="81"/>
      <c r="V46" s="112" t="s">
        <v>303</v>
      </c>
      <c r="W46" s="112" t="s">
        <v>301</v>
      </c>
      <c r="X46" s="112" t="str">
        <f t="shared" si="0"/>
        <v>Erie Storage - Conditioned</v>
      </c>
      <c r="Y46" s="191" t="e">
        <f t="shared" si="1"/>
        <v>#N/A</v>
      </c>
      <c r="Z46" s="191" t="e">
        <f t="shared" si="2"/>
        <v>#N/A</v>
      </c>
      <c r="AA46" s="191" t="e">
        <f t="shared" si="3"/>
        <v>#N/A</v>
      </c>
      <c r="AB46" s="191" t="e">
        <f t="shared" si="4"/>
        <v>#N/A</v>
      </c>
      <c r="AC46" s="191">
        <f t="shared" si="5"/>
        <v>5222.2142857142826</v>
      </c>
      <c r="AD46" s="81"/>
      <c r="AE46" s="112" t="s">
        <v>303</v>
      </c>
      <c r="AF46" s="112" t="s">
        <v>301</v>
      </c>
      <c r="AG46" s="112" t="str">
        <f t="shared" si="6"/>
        <v>Erie Storage - Conditioned</v>
      </c>
      <c r="AH46" s="193" t="e">
        <f t="shared" si="7"/>
        <v>#N/A</v>
      </c>
      <c r="AI46" s="193" t="e">
        <f t="shared" si="8"/>
        <v>#N/A</v>
      </c>
      <c r="AJ46" s="193" t="e">
        <f t="shared" si="9"/>
        <v>#N/A</v>
      </c>
      <c r="AK46" s="193" t="e">
        <f t="shared" si="10"/>
        <v>#N/A</v>
      </c>
      <c r="AL46" s="193">
        <f t="shared" si="11"/>
        <v>0.12519174590427745</v>
      </c>
    </row>
    <row r="47" spans="2:38" x14ac:dyDescent="0.25">
      <c r="B47" s="207" t="s">
        <v>179</v>
      </c>
      <c r="C47" s="68"/>
      <c r="D47" s="177" t="s">
        <v>319</v>
      </c>
      <c r="E47" s="178" t="s">
        <v>258</v>
      </c>
      <c r="F47" s="113">
        <v>0.42399999999999999</v>
      </c>
      <c r="G47" s="113">
        <v>0</v>
      </c>
      <c r="H47" s="81"/>
      <c r="I47" s="81"/>
      <c r="J47" s="81"/>
      <c r="K47" s="81"/>
      <c r="L47" s="81"/>
      <c r="M47" s="81"/>
      <c r="N47" s="150"/>
      <c r="O47" s="150"/>
      <c r="P47" s="150"/>
      <c r="Q47" s="150"/>
      <c r="R47" s="150"/>
      <c r="S47" s="150"/>
      <c r="T47" s="150"/>
      <c r="U47" s="81"/>
      <c r="V47" s="112" t="s">
        <v>303</v>
      </c>
      <c r="W47" s="112" t="s">
        <v>302</v>
      </c>
      <c r="X47" s="112" t="str">
        <f t="shared" si="0"/>
        <v>Erie Warehouse - Refrigerated</v>
      </c>
      <c r="Y47" s="191" t="e">
        <f t="shared" si="1"/>
        <v>#N/A</v>
      </c>
      <c r="Z47" s="191" t="e">
        <f t="shared" si="2"/>
        <v>#N/A</v>
      </c>
      <c r="AA47" s="191" t="e">
        <f t="shared" si="3"/>
        <v>#N/A</v>
      </c>
      <c r="AB47" s="191" t="e">
        <f t="shared" si="4"/>
        <v>#N/A</v>
      </c>
      <c r="AC47" s="191">
        <f t="shared" si="5"/>
        <v>4040.9999999999986</v>
      </c>
      <c r="AD47" s="81"/>
      <c r="AE47" s="112" t="s">
        <v>303</v>
      </c>
      <c r="AF47" s="112" t="s">
        <v>302</v>
      </c>
      <c r="AG47" s="112" t="str">
        <f t="shared" si="6"/>
        <v>Erie Warehouse - Refrigerated</v>
      </c>
      <c r="AH47" s="193" t="e">
        <f t="shared" si="7"/>
        <v>#N/A</v>
      </c>
      <c r="AI47" s="193" t="e">
        <f t="shared" si="8"/>
        <v>#N/A</v>
      </c>
      <c r="AJ47" s="193" t="e">
        <f t="shared" si="9"/>
        <v>#N/A</v>
      </c>
      <c r="AK47" s="193" t="e">
        <f t="shared" si="10"/>
        <v>#N/A</v>
      </c>
      <c r="AL47" s="193">
        <f t="shared" si="11"/>
        <v>0.47543543375361547</v>
      </c>
    </row>
    <row r="48" spans="2:38" x14ac:dyDescent="0.25">
      <c r="B48" s="207"/>
      <c r="C48" s="68"/>
      <c r="D48" s="81"/>
      <c r="E48" s="81"/>
      <c r="F48" s="81"/>
      <c r="G48" s="81"/>
      <c r="H48" s="81"/>
      <c r="I48" s="81"/>
      <c r="J48" s="81"/>
      <c r="K48" s="81"/>
      <c r="L48" s="81"/>
      <c r="M48" s="81"/>
      <c r="N48" s="150"/>
      <c r="O48" s="150"/>
      <c r="P48" s="150"/>
      <c r="Q48" s="150"/>
      <c r="R48" s="150"/>
      <c r="S48" s="150"/>
      <c r="T48" s="150"/>
      <c r="U48" s="81"/>
      <c r="V48" s="112" t="s">
        <v>320</v>
      </c>
      <c r="W48" s="112" t="s">
        <v>272</v>
      </c>
      <c r="X48" s="112" t="str">
        <f t="shared" si="0"/>
        <v>Harrisburg Assembly</v>
      </c>
      <c r="Y48" s="191" t="e">
        <f t="shared" si="1"/>
        <v>#N/A</v>
      </c>
      <c r="Z48" s="191" t="e">
        <f t="shared" si="2"/>
        <v>#N/A</v>
      </c>
      <c r="AA48" s="191" t="e">
        <f t="shared" si="3"/>
        <v>#N/A</v>
      </c>
      <c r="AB48" s="191" t="e">
        <f t="shared" si="4"/>
        <v>#N/A</v>
      </c>
      <c r="AC48" s="191">
        <f t="shared" si="5"/>
        <v>5172.4084230491926</v>
      </c>
      <c r="AD48" s="81"/>
      <c r="AE48" s="112" t="s">
        <v>320</v>
      </c>
      <c r="AF48" s="112" t="s">
        <v>272</v>
      </c>
      <c r="AG48" s="112" t="str">
        <f t="shared" si="6"/>
        <v>Harrisburg Assembly</v>
      </c>
      <c r="AH48" s="193" t="e">
        <f t="shared" si="7"/>
        <v>#N/A</v>
      </c>
      <c r="AI48" s="193" t="e">
        <f t="shared" si="8"/>
        <v>#N/A</v>
      </c>
      <c r="AJ48" s="193" t="e">
        <f t="shared" si="9"/>
        <v>#N/A</v>
      </c>
      <c r="AK48" s="193" t="e">
        <f t="shared" si="10"/>
        <v>#N/A</v>
      </c>
      <c r="AL48" s="193">
        <f t="shared" si="11"/>
        <v>0.59999340681065338</v>
      </c>
    </row>
    <row r="49" spans="2:38" ht="24" customHeight="1" x14ac:dyDescent="0.25">
      <c r="B49" s="207"/>
      <c r="C49" s="68"/>
      <c r="D49" s="81"/>
      <c r="E49" s="150"/>
      <c r="F49" s="150"/>
      <c r="G49" s="150"/>
      <c r="H49" s="150"/>
      <c r="I49" s="150"/>
      <c r="J49" s="150"/>
      <c r="K49" s="188"/>
      <c r="L49" s="81"/>
      <c r="M49" s="81"/>
      <c r="N49" s="150"/>
      <c r="O49" s="150"/>
      <c r="P49" s="150"/>
      <c r="Q49" s="150"/>
      <c r="R49" s="150"/>
      <c r="S49" s="150"/>
      <c r="T49" s="150"/>
      <c r="U49" s="81"/>
      <c r="V49" s="112" t="s">
        <v>320</v>
      </c>
      <c r="W49" s="112" t="s">
        <v>274</v>
      </c>
      <c r="X49" s="112" t="str">
        <f t="shared" si="0"/>
        <v>Harrisburg Education - Community College</v>
      </c>
      <c r="Y49" s="191">
        <f t="shared" si="1"/>
        <v>2936.909090909091</v>
      </c>
      <c r="Z49" s="191">
        <f t="shared" si="2"/>
        <v>2936.5</v>
      </c>
      <c r="AA49" s="191">
        <f t="shared" si="3"/>
        <v>2732.5</v>
      </c>
      <c r="AB49" s="191">
        <f t="shared" si="4"/>
        <v>4150.2307692307695</v>
      </c>
      <c r="AC49" s="191">
        <f t="shared" si="5"/>
        <v>5771.6062455861875</v>
      </c>
      <c r="AD49" s="81"/>
      <c r="AE49" s="112" t="s">
        <v>320</v>
      </c>
      <c r="AF49" s="112" t="s">
        <v>274</v>
      </c>
      <c r="AG49" s="112" t="str">
        <f t="shared" si="6"/>
        <v>Harrisburg Education - Community College</v>
      </c>
      <c r="AH49" s="193">
        <f t="shared" si="7"/>
        <v>0.42898159010814685</v>
      </c>
      <c r="AI49" s="193">
        <f t="shared" si="8"/>
        <v>0.42586023953084512</v>
      </c>
      <c r="AJ49" s="193">
        <f t="shared" si="9"/>
        <v>0.42586023953084512</v>
      </c>
      <c r="AK49" s="193">
        <f t="shared" si="10"/>
        <v>2.3695944822855193E-3</v>
      </c>
      <c r="AL49" s="193">
        <f t="shared" si="11"/>
        <v>0.45287725856106498</v>
      </c>
    </row>
    <row r="50" spans="2:38" x14ac:dyDescent="0.25">
      <c r="B50" s="81"/>
      <c r="C50" s="81"/>
      <c r="D50" s="81"/>
      <c r="E50" s="81"/>
      <c r="F50" s="81"/>
      <c r="G50" s="81"/>
      <c r="H50" s="81"/>
      <c r="I50" s="81"/>
      <c r="J50" s="81"/>
      <c r="K50" s="188"/>
      <c r="L50" s="81"/>
      <c r="M50" s="81"/>
      <c r="N50" s="150"/>
      <c r="O50" s="150"/>
      <c r="P50" s="150"/>
      <c r="Q50" s="150"/>
      <c r="R50" s="150"/>
      <c r="S50" s="150"/>
      <c r="T50" s="150"/>
      <c r="U50" s="81"/>
      <c r="V50" s="112" t="s">
        <v>320</v>
      </c>
      <c r="W50" s="112" t="s">
        <v>275</v>
      </c>
      <c r="X50" s="112" t="str">
        <f t="shared" si="0"/>
        <v>Harrisburg Education - Primary School</v>
      </c>
      <c r="Y50" s="191" t="e">
        <f t="shared" si="1"/>
        <v>#N/A</v>
      </c>
      <c r="Z50" s="191" t="e">
        <f t="shared" si="2"/>
        <v>#N/A</v>
      </c>
      <c r="AA50" s="191" t="e">
        <f t="shared" si="3"/>
        <v>#N/A</v>
      </c>
      <c r="AB50" s="191" t="e">
        <f t="shared" si="4"/>
        <v>#N/A</v>
      </c>
      <c r="AC50" s="191">
        <f t="shared" si="5"/>
        <v>3699.1496899750068</v>
      </c>
      <c r="AD50" s="81"/>
      <c r="AE50" s="112" t="s">
        <v>320</v>
      </c>
      <c r="AF50" s="112" t="s">
        <v>275</v>
      </c>
      <c r="AG50" s="112" t="str">
        <f t="shared" si="6"/>
        <v>Harrisburg Education - Primary School</v>
      </c>
      <c r="AH50" s="193" t="e">
        <f t="shared" si="7"/>
        <v>#N/A</v>
      </c>
      <c r="AI50" s="193" t="e">
        <f t="shared" si="8"/>
        <v>#N/A</v>
      </c>
      <c r="AJ50" s="193" t="e">
        <f t="shared" si="9"/>
        <v>#N/A</v>
      </c>
      <c r="AK50" s="193" t="e">
        <f t="shared" si="10"/>
        <v>#N/A</v>
      </c>
      <c r="AL50" s="193">
        <f t="shared" si="11"/>
        <v>0.15756664714783258</v>
      </c>
    </row>
    <row r="51" spans="2:38" ht="24" customHeight="1" x14ac:dyDescent="0.25">
      <c r="B51" s="81"/>
      <c r="C51" s="81"/>
      <c r="D51" s="81"/>
      <c r="E51" s="81"/>
      <c r="F51" s="81"/>
      <c r="G51" s="81"/>
      <c r="H51" s="81"/>
      <c r="I51" s="81"/>
      <c r="J51" s="81"/>
      <c r="K51" s="188"/>
      <c r="L51" s="81"/>
      <c r="M51" s="81"/>
      <c r="N51" s="150"/>
      <c r="O51" s="150"/>
      <c r="P51" s="150"/>
      <c r="Q51" s="150"/>
      <c r="R51" s="150"/>
      <c r="S51" s="150"/>
      <c r="T51" s="150"/>
      <c r="U51" s="81"/>
      <c r="V51" s="112" t="s">
        <v>320</v>
      </c>
      <c r="W51" s="112" t="s">
        <v>276</v>
      </c>
      <c r="X51" s="112" t="str">
        <f t="shared" si="0"/>
        <v>Harrisburg Education - Relocatable Classroom</v>
      </c>
      <c r="Y51" s="191" t="e">
        <f t="shared" si="1"/>
        <v>#N/A</v>
      </c>
      <c r="Z51" s="191" t="e">
        <f t="shared" si="2"/>
        <v>#N/A</v>
      </c>
      <c r="AA51" s="191" t="e">
        <f t="shared" si="3"/>
        <v>#N/A</v>
      </c>
      <c r="AB51" s="191" t="e">
        <f t="shared" si="4"/>
        <v>#N/A</v>
      </c>
      <c r="AC51" s="191">
        <f t="shared" si="5"/>
        <v>5375.3956340634195</v>
      </c>
      <c r="AD51" s="81"/>
      <c r="AE51" s="112" t="s">
        <v>320</v>
      </c>
      <c r="AF51" s="112" t="s">
        <v>276</v>
      </c>
      <c r="AG51" s="112" t="str">
        <f t="shared" si="6"/>
        <v>Harrisburg Education - Relocatable Classroom</v>
      </c>
      <c r="AH51" s="193" t="e">
        <f t="shared" si="7"/>
        <v>#N/A</v>
      </c>
      <c r="AI51" s="193" t="e">
        <f t="shared" si="8"/>
        <v>#N/A</v>
      </c>
      <c r="AJ51" s="193" t="e">
        <f t="shared" si="9"/>
        <v>#N/A</v>
      </c>
      <c r="AK51" s="193" t="e">
        <f t="shared" si="10"/>
        <v>#N/A</v>
      </c>
      <c r="AL51" s="193">
        <f t="shared" si="11"/>
        <v>0.1845338997329104</v>
      </c>
    </row>
    <row r="52" spans="2:38" ht="15.75" customHeight="1" x14ac:dyDescent="0.25">
      <c r="B52" s="94" t="s">
        <v>321</v>
      </c>
      <c r="C52" s="81"/>
      <c r="D52" s="81"/>
      <c r="E52" s="81"/>
      <c r="F52" s="81"/>
      <c r="G52" s="81"/>
      <c r="H52" s="81"/>
      <c r="I52" s="81"/>
      <c r="J52" s="81"/>
      <c r="K52" s="188"/>
      <c r="L52" s="81"/>
      <c r="M52" s="81"/>
      <c r="N52" s="150"/>
      <c r="O52" s="150"/>
      <c r="P52" s="150"/>
      <c r="Q52" s="150"/>
      <c r="R52" s="150"/>
      <c r="S52" s="150"/>
      <c r="T52" s="150"/>
      <c r="U52" s="81"/>
      <c r="V52" s="112" t="s">
        <v>320</v>
      </c>
      <c r="W52" s="112" t="s">
        <v>277</v>
      </c>
      <c r="X52" s="112" t="str">
        <f t="shared" si="0"/>
        <v>Harrisburg Education - Secondary School</v>
      </c>
      <c r="Y52" s="191">
        <f t="shared" si="1"/>
        <v>2729.7272727272725</v>
      </c>
      <c r="Z52" s="191">
        <f t="shared" si="2"/>
        <v>2744</v>
      </c>
      <c r="AA52" s="191">
        <f t="shared" si="3"/>
        <v>2539.4285714285716</v>
      </c>
      <c r="AB52" s="191">
        <f t="shared" si="4"/>
        <v>3491.6923076923076</v>
      </c>
      <c r="AC52" s="191">
        <f t="shared" si="5"/>
        <v>3865.7168871066397</v>
      </c>
      <c r="AD52" s="81"/>
      <c r="AE52" s="112" t="s">
        <v>320</v>
      </c>
      <c r="AF52" s="112" t="s">
        <v>277</v>
      </c>
      <c r="AG52" s="112" t="str">
        <f t="shared" si="6"/>
        <v>Harrisburg Education - Secondary School</v>
      </c>
      <c r="AH52" s="193">
        <f t="shared" si="7"/>
        <v>0.17676740072702862</v>
      </c>
      <c r="AI52" s="193">
        <f t="shared" si="8"/>
        <v>0.17829561256348586</v>
      </c>
      <c r="AJ52" s="193">
        <f t="shared" si="9"/>
        <v>0.17829561256348586</v>
      </c>
      <c r="AK52" s="193">
        <f t="shared" si="10"/>
        <v>9.3454789520727377E-6</v>
      </c>
      <c r="AL52" s="193">
        <f t="shared" si="11"/>
        <v>0.18475206097288244</v>
      </c>
    </row>
    <row r="53" spans="2:38" x14ac:dyDescent="0.25">
      <c r="B53" s="124" t="s">
        <v>322</v>
      </c>
      <c r="C53" s="81"/>
      <c r="D53" s="81"/>
      <c r="E53" s="81"/>
      <c r="F53" s="81"/>
      <c r="G53" s="81"/>
      <c r="H53" s="81"/>
      <c r="I53" s="81"/>
      <c r="J53" s="81"/>
      <c r="K53" s="188"/>
      <c r="L53" s="81"/>
      <c r="M53" s="81"/>
      <c r="N53" s="81"/>
      <c r="O53" s="150"/>
      <c r="P53" s="150"/>
      <c r="Q53" s="150"/>
      <c r="R53" s="81"/>
      <c r="S53" s="150"/>
      <c r="T53" s="150"/>
      <c r="U53" s="81"/>
      <c r="V53" s="112" t="s">
        <v>320</v>
      </c>
      <c r="W53" s="112" t="s">
        <v>278</v>
      </c>
      <c r="X53" s="112" t="str">
        <f t="shared" si="0"/>
        <v>Harrisburg Education - University</v>
      </c>
      <c r="Y53" s="191">
        <f t="shared" si="1"/>
        <v>5177.363636363636</v>
      </c>
      <c r="Z53" s="191">
        <f t="shared" si="2"/>
        <v>5176</v>
      </c>
      <c r="AA53" s="191">
        <f t="shared" si="3"/>
        <v>4470.625</v>
      </c>
      <c r="AB53" s="191">
        <f t="shared" si="4"/>
        <v>4350.3076923076924</v>
      </c>
      <c r="AC53" s="191">
        <f t="shared" si="5"/>
        <v>5947.9843907803488</v>
      </c>
      <c r="AD53" s="81"/>
      <c r="AE53" s="112" t="s">
        <v>320</v>
      </c>
      <c r="AF53" s="112" t="s">
        <v>278</v>
      </c>
      <c r="AG53" s="112" t="str">
        <f t="shared" si="6"/>
        <v>Harrisburg Education - University</v>
      </c>
      <c r="AH53" s="193">
        <f t="shared" si="7"/>
        <v>0.40120459855569729</v>
      </c>
      <c r="AI53" s="193">
        <f t="shared" si="8"/>
        <v>0.39912956197894073</v>
      </c>
      <c r="AJ53" s="193">
        <f t="shared" si="9"/>
        <v>0.39912956197894073</v>
      </c>
      <c r="AK53" s="193">
        <f t="shared" si="10"/>
        <v>1.743388302675477E-4</v>
      </c>
      <c r="AL53" s="193">
        <f t="shared" si="11"/>
        <v>0.42813246489107992</v>
      </c>
    </row>
    <row r="54" spans="2:38" ht="15.75" customHeight="1" x14ac:dyDescent="0.25">
      <c r="B54" s="124" t="s">
        <v>323</v>
      </c>
      <c r="C54" s="81"/>
      <c r="D54" s="81"/>
      <c r="E54" s="81"/>
      <c r="F54" s="81"/>
      <c r="G54" s="81"/>
      <c r="H54" s="81"/>
      <c r="I54" s="81"/>
      <c r="J54" s="81"/>
      <c r="K54" s="188"/>
      <c r="L54" s="81"/>
      <c r="M54" s="81"/>
      <c r="N54" s="81"/>
      <c r="O54" s="150"/>
      <c r="P54" s="150"/>
      <c r="Q54" s="150"/>
      <c r="R54" s="81"/>
      <c r="S54" s="150"/>
      <c r="T54" s="150"/>
      <c r="U54" s="81"/>
      <c r="V54" s="112" t="s">
        <v>320</v>
      </c>
      <c r="W54" s="112" t="s">
        <v>279</v>
      </c>
      <c r="X54" s="112" t="str">
        <f t="shared" si="0"/>
        <v>Harrisburg Grocery</v>
      </c>
      <c r="Y54" s="191" t="e">
        <f t="shared" si="1"/>
        <v>#N/A</v>
      </c>
      <c r="Z54" s="191" t="e">
        <f t="shared" si="2"/>
        <v>#N/A</v>
      </c>
      <c r="AA54" s="191" t="e">
        <f t="shared" si="3"/>
        <v>#N/A</v>
      </c>
      <c r="AB54" s="191" t="e">
        <f t="shared" si="4"/>
        <v>#N/A</v>
      </c>
      <c r="AC54" s="191">
        <f t="shared" si="5"/>
        <v>6692.2662668632893</v>
      </c>
      <c r="AD54" s="81"/>
      <c r="AE54" s="112" t="s">
        <v>320</v>
      </c>
      <c r="AF54" s="112" t="s">
        <v>279</v>
      </c>
      <c r="AG54" s="112" t="str">
        <f t="shared" si="6"/>
        <v>Harrisburg Grocery</v>
      </c>
      <c r="AH54" s="193" t="e">
        <f t="shared" si="7"/>
        <v>#N/A</v>
      </c>
      <c r="AI54" s="193" t="e">
        <f t="shared" si="8"/>
        <v>#N/A</v>
      </c>
      <c r="AJ54" s="193" t="e">
        <f t="shared" si="9"/>
        <v>#N/A</v>
      </c>
      <c r="AK54" s="193" t="e">
        <f t="shared" si="10"/>
        <v>#N/A</v>
      </c>
      <c r="AL54" s="193">
        <f t="shared" si="11"/>
        <v>0.24005924394665543</v>
      </c>
    </row>
    <row r="55" spans="2:38" x14ac:dyDescent="0.25">
      <c r="B55" s="124" t="s">
        <v>324</v>
      </c>
      <c r="C55" s="81"/>
      <c r="D55" s="81"/>
      <c r="E55" s="81"/>
      <c r="F55" s="81"/>
      <c r="G55" s="81"/>
      <c r="H55" s="81"/>
      <c r="I55" s="81"/>
      <c r="J55" s="81"/>
      <c r="K55" s="188"/>
      <c r="L55" s="81"/>
      <c r="M55" s="81"/>
      <c r="N55" s="81"/>
      <c r="O55" s="150"/>
      <c r="P55" s="150"/>
      <c r="Q55" s="150"/>
      <c r="R55" s="81"/>
      <c r="S55" s="150"/>
      <c r="T55" s="150"/>
      <c r="U55" s="81"/>
      <c r="V55" s="112" t="s">
        <v>320</v>
      </c>
      <c r="W55" s="112" t="s">
        <v>281</v>
      </c>
      <c r="X55" s="112" t="str">
        <f t="shared" si="0"/>
        <v>Harrisburg Health/Medical - Hospital</v>
      </c>
      <c r="Y55" s="191">
        <f t="shared" si="1"/>
        <v>5716.8461538461543</v>
      </c>
      <c r="Z55" s="191">
        <f t="shared" si="2"/>
        <v>5714.375</v>
      </c>
      <c r="AA55" s="191">
        <f t="shared" si="3"/>
        <v>3687.375</v>
      </c>
      <c r="AB55" s="191">
        <f t="shared" si="4"/>
        <v>8760</v>
      </c>
      <c r="AC55" s="191">
        <f t="shared" si="5"/>
        <v>8760</v>
      </c>
      <c r="AD55" s="81"/>
      <c r="AE55" s="112" t="s">
        <v>320</v>
      </c>
      <c r="AF55" s="112" t="s">
        <v>281</v>
      </c>
      <c r="AG55" s="112" t="str">
        <f t="shared" si="6"/>
        <v>Harrisburg Health/Medical - Hospital</v>
      </c>
      <c r="AH55" s="193">
        <f t="shared" si="7"/>
        <v>0.49740325097957427</v>
      </c>
      <c r="AI55" s="193">
        <f t="shared" si="8"/>
        <v>0.49068265365854413</v>
      </c>
      <c r="AJ55" s="193">
        <f t="shared" si="9"/>
        <v>0.49068265365854413</v>
      </c>
      <c r="AK55" s="193">
        <f t="shared" si="10"/>
        <v>9.2920293897231526E-2</v>
      </c>
      <c r="AL55" s="193">
        <f t="shared" si="11"/>
        <v>0.45329699821626729</v>
      </c>
    </row>
    <row r="56" spans="2:38" x14ac:dyDescent="0.25">
      <c r="B56" s="124" t="s">
        <v>325</v>
      </c>
      <c r="C56" s="81"/>
      <c r="D56" s="81"/>
      <c r="E56" s="81"/>
      <c r="F56" s="81"/>
      <c r="G56" s="81"/>
      <c r="H56" s="81"/>
      <c r="I56" s="81"/>
      <c r="J56" s="81"/>
      <c r="K56" s="188"/>
      <c r="L56" s="81"/>
      <c r="M56" s="81"/>
      <c r="N56" s="81"/>
      <c r="O56" s="81"/>
      <c r="P56" s="81"/>
      <c r="Q56" s="81"/>
      <c r="R56" s="81"/>
      <c r="S56" s="81"/>
      <c r="T56" s="81"/>
      <c r="U56" s="81"/>
      <c r="V56" s="112" t="s">
        <v>320</v>
      </c>
      <c r="W56" s="112" t="s">
        <v>283</v>
      </c>
      <c r="X56" s="112" t="str">
        <f t="shared" si="0"/>
        <v>Harrisburg Health/Medical - Nursing Home</v>
      </c>
      <c r="Y56" s="191">
        <f t="shared" si="1"/>
        <v>4103.545454545455</v>
      </c>
      <c r="Z56" s="191">
        <f t="shared" si="2"/>
        <v>4106</v>
      </c>
      <c r="AA56" s="191">
        <f t="shared" si="3"/>
        <v>3724.7142857142858</v>
      </c>
      <c r="AB56" s="191">
        <f t="shared" si="4"/>
        <v>5823.2307692307695</v>
      </c>
      <c r="AC56" s="191">
        <f t="shared" si="5"/>
        <v>8760</v>
      </c>
      <c r="AD56" s="81"/>
      <c r="AE56" s="112" t="s">
        <v>320</v>
      </c>
      <c r="AF56" s="112" t="s">
        <v>283</v>
      </c>
      <c r="AG56" s="112" t="str">
        <f t="shared" si="6"/>
        <v>Harrisburg Health/Medical - Nursing Home</v>
      </c>
      <c r="AH56" s="193">
        <f t="shared" si="7"/>
        <v>0.2767413234052124</v>
      </c>
      <c r="AI56" s="193">
        <f t="shared" si="8"/>
        <v>0.27811551571698551</v>
      </c>
      <c r="AJ56" s="193">
        <f t="shared" si="9"/>
        <v>0.27811551571698551</v>
      </c>
      <c r="AK56" s="193">
        <f t="shared" si="10"/>
        <v>9.9773784886289068E-5</v>
      </c>
      <c r="AL56" s="193">
        <f t="shared" si="11"/>
        <v>0.28668772038657214</v>
      </c>
    </row>
    <row r="57" spans="2:38" x14ac:dyDescent="0.25">
      <c r="B57" s="124" t="s">
        <v>326</v>
      </c>
      <c r="C57" s="81"/>
      <c r="D57" s="81"/>
      <c r="E57" s="81"/>
      <c r="F57" s="81"/>
      <c r="G57" s="81"/>
      <c r="H57" s="81"/>
      <c r="I57" s="81"/>
      <c r="J57" s="81"/>
      <c r="K57" s="188"/>
      <c r="L57" s="81"/>
      <c r="M57" s="81"/>
      <c r="N57" s="81"/>
      <c r="O57" s="81"/>
      <c r="P57" s="81"/>
      <c r="Q57" s="81"/>
      <c r="R57" s="81"/>
      <c r="S57" s="81"/>
      <c r="T57" s="81"/>
      <c r="U57" s="81"/>
      <c r="V57" s="112" t="s">
        <v>320</v>
      </c>
      <c r="W57" s="112" t="s">
        <v>285</v>
      </c>
      <c r="X57" s="112" t="str">
        <f t="shared" si="0"/>
        <v>Harrisburg Lodging - Hotel</v>
      </c>
      <c r="Y57" s="191">
        <f t="shared" si="1"/>
        <v>6045.363636363636</v>
      </c>
      <c r="Z57" s="191">
        <f t="shared" si="2"/>
        <v>6042.5</v>
      </c>
      <c r="AA57" s="191">
        <f t="shared" si="3"/>
        <v>5568.875</v>
      </c>
      <c r="AB57" s="191">
        <f t="shared" si="4"/>
        <v>6154.6923076923076</v>
      </c>
      <c r="AC57" s="191">
        <f t="shared" si="5"/>
        <v>8759.9999999999982</v>
      </c>
      <c r="AD57" s="81"/>
      <c r="AE57" s="112" t="s">
        <v>320</v>
      </c>
      <c r="AF57" s="112" t="s">
        <v>285</v>
      </c>
      <c r="AG57" s="112" t="str">
        <f t="shared" si="6"/>
        <v>Harrisburg Lodging - Hotel</v>
      </c>
      <c r="AH57" s="193">
        <f t="shared" si="7"/>
        <v>0.65989499841003252</v>
      </c>
      <c r="AI57" s="193">
        <f t="shared" si="8"/>
        <v>0.66541721636375295</v>
      </c>
      <c r="AJ57" s="193">
        <f t="shared" si="9"/>
        <v>0.66541721636375295</v>
      </c>
      <c r="AK57" s="193">
        <f t="shared" si="10"/>
        <v>4.4341185307112134E-4</v>
      </c>
      <c r="AL57" s="193">
        <f t="shared" si="11"/>
        <v>0.70617126683205411</v>
      </c>
    </row>
    <row r="58" spans="2:38" x14ac:dyDescent="0.25">
      <c r="B58" s="124" t="s">
        <v>327</v>
      </c>
      <c r="C58" s="81"/>
      <c r="D58" s="81"/>
      <c r="E58" s="81"/>
      <c r="F58" s="81"/>
      <c r="G58" s="81"/>
      <c r="H58" s="81"/>
      <c r="I58" s="81"/>
      <c r="J58" s="81"/>
      <c r="K58" s="188"/>
      <c r="L58" s="81"/>
      <c r="M58" s="81"/>
      <c r="N58" s="81"/>
      <c r="O58" s="81"/>
      <c r="P58" s="81"/>
      <c r="Q58" s="81"/>
      <c r="R58" s="81"/>
      <c r="S58" s="81"/>
      <c r="T58" s="81"/>
      <c r="U58" s="81"/>
      <c r="V58" s="112" t="s">
        <v>320</v>
      </c>
      <c r="W58" s="112" t="s">
        <v>287</v>
      </c>
      <c r="X58" s="112" t="str">
        <f t="shared" si="0"/>
        <v>Harrisburg Manufacturing - Bio/Tech</v>
      </c>
      <c r="Y58" s="191">
        <f t="shared" si="1"/>
        <v>1742</v>
      </c>
      <c r="Z58" s="191">
        <f t="shared" si="2"/>
        <v>1742</v>
      </c>
      <c r="AA58" s="191">
        <f t="shared" si="3"/>
        <v>1737</v>
      </c>
      <c r="AB58" s="191">
        <f t="shared" si="4"/>
        <v>1184</v>
      </c>
      <c r="AC58" s="191">
        <f t="shared" si="5"/>
        <v>3539.4474850978895</v>
      </c>
      <c r="AD58" s="81"/>
      <c r="AE58" s="112" t="s">
        <v>320</v>
      </c>
      <c r="AF58" s="112" t="s">
        <v>287</v>
      </c>
      <c r="AG58" s="112" t="str">
        <f t="shared" si="6"/>
        <v>Harrisburg Manufacturing - Bio/Tech</v>
      </c>
      <c r="AH58" s="193">
        <f t="shared" si="7"/>
        <v>0.53368987801123646</v>
      </c>
      <c r="AI58" s="193">
        <f t="shared" si="8"/>
        <v>0.53516924040789371</v>
      </c>
      <c r="AJ58" s="193">
        <f t="shared" si="9"/>
        <v>0.53516924040789371</v>
      </c>
      <c r="AK58" s="193">
        <f t="shared" si="10"/>
        <v>0</v>
      </c>
      <c r="AL58" s="193">
        <f t="shared" si="11"/>
        <v>0.56620440179430942</v>
      </c>
    </row>
    <row r="59" spans="2:38" ht="30" x14ac:dyDescent="0.25">
      <c r="B59" s="124" t="s">
        <v>328</v>
      </c>
      <c r="C59" s="81"/>
      <c r="D59" s="81"/>
      <c r="E59" s="81"/>
      <c r="F59" s="81"/>
      <c r="G59" s="81"/>
      <c r="H59" s="81"/>
      <c r="I59" s="81"/>
      <c r="J59" s="81"/>
      <c r="K59" s="188"/>
      <c r="L59" s="81"/>
      <c r="M59" s="81"/>
      <c r="N59" s="81"/>
      <c r="O59" s="81"/>
      <c r="P59" s="81"/>
      <c r="Q59" s="81"/>
      <c r="R59" s="81"/>
      <c r="S59" s="81"/>
      <c r="T59" s="81"/>
      <c r="U59" s="81"/>
      <c r="V59" s="112" t="s">
        <v>320</v>
      </c>
      <c r="W59" s="112" t="s">
        <v>289</v>
      </c>
      <c r="X59" s="112" t="str">
        <f t="shared" si="0"/>
        <v>Harrisburg Manufacturing - Light Industrial</v>
      </c>
      <c r="Y59" s="191" t="e">
        <f t="shared" si="1"/>
        <v>#N/A</v>
      </c>
      <c r="Z59" s="191" t="e">
        <f t="shared" si="2"/>
        <v>#N/A</v>
      </c>
      <c r="AA59" s="191" t="e">
        <f t="shared" si="3"/>
        <v>#N/A</v>
      </c>
      <c r="AB59" s="191" t="e">
        <f t="shared" si="4"/>
        <v>#N/A</v>
      </c>
      <c r="AC59" s="191">
        <f t="shared" si="5"/>
        <v>3998.377192463387</v>
      </c>
      <c r="AD59" s="81"/>
      <c r="AE59" s="112" t="s">
        <v>320</v>
      </c>
      <c r="AF59" s="112" t="s">
        <v>289</v>
      </c>
      <c r="AG59" s="112" t="str">
        <f t="shared" si="6"/>
        <v>Harrisburg Manufacturing - Light Industrial</v>
      </c>
      <c r="AH59" s="193" t="e">
        <f t="shared" si="7"/>
        <v>#N/A</v>
      </c>
      <c r="AI59" s="193" t="e">
        <f t="shared" si="8"/>
        <v>#N/A</v>
      </c>
      <c r="AJ59" s="193" t="e">
        <f t="shared" si="9"/>
        <v>#N/A</v>
      </c>
      <c r="AK59" s="193" t="e">
        <f t="shared" si="10"/>
        <v>#N/A</v>
      </c>
      <c r="AL59" s="193">
        <f t="shared" si="11"/>
        <v>0.49155554743221658</v>
      </c>
    </row>
    <row r="60" spans="2:38" x14ac:dyDescent="0.25">
      <c r="B60" s="124" t="s">
        <v>150</v>
      </c>
      <c r="C60" s="81"/>
      <c r="D60" s="81"/>
      <c r="E60" s="81"/>
      <c r="F60" s="81"/>
      <c r="G60" s="81"/>
      <c r="H60" s="81"/>
      <c r="I60" s="81"/>
      <c r="J60" s="81"/>
      <c r="K60" s="188"/>
      <c r="L60" s="81"/>
      <c r="M60" s="81"/>
      <c r="N60" s="81"/>
      <c r="O60" s="81"/>
      <c r="P60" s="81"/>
      <c r="Q60" s="81"/>
      <c r="R60" s="81"/>
      <c r="S60" s="81"/>
      <c r="T60" s="81"/>
      <c r="U60" s="81"/>
      <c r="V60" s="112" t="s">
        <v>320</v>
      </c>
      <c r="W60" s="112" t="s">
        <v>291</v>
      </c>
      <c r="X60" s="112" t="str">
        <f t="shared" si="0"/>
        <v>Harrisburg Office - Large</v>
      </c>
      <c r="Y60" s="191">
        <f t="shared" si="1"/>
        <v>1912.1818181818182</v>
      </c>
      <c r="Z60" s="191">
        <f t="shared" si="2"/>
        <v>1911.875</v>
      </c>
      <c r="AA60" s="191">
        <f t="shared" si="3"/>
        <v>1890.875</v>
      </c>
      <c r="AB60" s="191">
        <f t="shared" si="4"/>
        <v>3502.6153846153848</v>
      </c>
      <c r="AC60" s="191">
        <f t="shared" si="5"/>
        <v>4298.3990940790345</v>
      </c>
      <c r="AD60" s="81"/>
      <c r="AE60" s="112" t="s">
        <v>320</v>
      </c>
      <c r="AF60" s="112" t="s">
        <v>291</v>
      </c>
      <c r="AG60" s="112" t="str">
        <f t="shared" si="6"/>
        <v>Harrisburg Office - Large</v>
      </c>
      <c r="AH60" s="193">
        <f t="shared" si="7"/>
        <v>0.36106219877318968</v>
      </c>
      <c r="AI60" s="193">
        <f t="shared" si="8"/>
        <v>0.36204927082673272</v>
      </c>
      <c r="AJ60" s="193">
        <f t="shared" si="9"/>
        <v>0.36204927082673272</v>
      </c>
      <c r="AK60" s="193">
        <f t="shared" si="10"/>
        <v>0</v>
      </c>
      <c r="AL60" s="193">
        <f t="shared" si="11"/>
        <v>0.38570140177763262</v>
      </c>
    </row>
    <row r="61" spans="2:38" x14ac:dyDescent="0.25">
      <c r="B61" s="81"/>
      <c r="C61" s="81"/>
      <c r="D61" s="81"/>
      <c r="E61" s="81"/>
      <c r="F61" s="81"/>
      <c r="G61" s="81"/>
      <c r="H61" s="81"/>
      <c r="I61" s="81"/>
      <c r="J61" s="81"/>
      <c r="K61" s="188"/>
      <c r="L61" s="81"/>
      <c r="M61" s="81"/>
      <c r="N61" s="81"/>
      <c r="O61" s="81"/>
      <c r="P61" s="81"/>
      <c r="Q61" s="81"/>
      <c r="R61" s="81"/>
      <c r="S61" s="81"/>
      <c r="T61" s="81"/>
      <c r="U61" s="81"/>
      <c r="V61" s="112" t="s">
        <v>320</v>
      </c>
      <c r="W61" s="112" t="s">
        <v>293</v>
      </c>
      <c r="X61" s="112" t="str">
        <f t="shared" si="0"/>
        <v>Harrisburg Office - Small</v>
      </c>
      <c r="Y61" s="191">
        <f t="shared" si="1"/>
        <v>1696</v>
      </c>
      <c r="Z61" s="191">
        <f t="shared" si="2"/>
        <v>1696</v>
      </c>
      <c r="AA61" s="191">
        <f t="shared" si="3"/>
        <v>1693</v>
      </c>
      <c r="AB61" s="191">
        <f t="shared" si="4"/>
        <v>2525.2307692307691</v>
      </c>
      <c r="AC61" s="191">
        <f t="shared" si="5"/>
        <v>3875.7054819799419</v>
      </c>
      <c r="AD61" s="81"/>
      <c r="AE61" s="112" t="s">
        <v>320</v>
      </c>
      <c r="AF61" s="112" t="s">
        <v>293</v>
      </c>
      <c r="AG61" s="112" t="str">
        <f t="shared" si="6"/>
        <v>Harrisburg Office - Small</v>
      </c>
      <c r="AH61" s="193">
        <f t="shared" si="7"/>
        <v>0.32857793366748039</v>
      </c>
      <c r="AI61" s="193">
        <f t="shared" si="8"/>
        <v>0.33130835172380069</v>
      </c>
      <c r="AJ61" s="193">
        <f t="shared" si="9"/>
        <v>0.33130835172380069</v>
      </c>
      <c r="AK61" s="193">
        <f t="shared" si="10"/>
        <v>0</v>
      </c>
      <c r="AL61" s="193">
        <f t="shared" si="11"/>
        <v>0.35294460631487706</v>
      </c>
    </row>
    <row r="62" spans="2:38" x14ac:dyDescent="0.25">
      <c r="B62" s="81"/>
      <c r="C62" s="81"/>
      <c r="D62" s="81"/>
      <c r="E62" s="81"/>
      <c r="F62" s="81"/>
      <c r="G62" s="81"/>
      <c r="H62" s="81"/>
      <c r="I62" s="81"/>
      <c r="J62" s="81"/>
      <c r="K62" s="188"/>
      <c r="L62" s="81"/>
      <c r="M62" s="81"/>
      <c r="N62" s="81"/>
      <c r="O62" s="81"/>
      <c r="P62" s="81"/>
      <c r="Q62" s="81"/>
      <c r="R62" s="81"/>
      <c r="S62" s="81"/>
      <c r="T62" s="81"/>
      <c r="U62" s="81"/>
      <c r="V62" s="112" t="s">
        <v>320</v>
      </c>
      <c r="W62" s="112" t="s">
        <v>295</v>
      </c>
      <c r="X62" s="112" t="str">
        <f t="shared" si="0"/>
        <v>Harrisburg Restaurant - Fast-Food</v>
      </c>
      <c r="Y62" s="191" t="e">
        <f t="shared" si="1"/>
        <v>#N/A</v>
      </c>
      <c r="Z62" s="191" t="e">
        <f t="shared" si="2"/>
        <v>#N/A</v>
      </c>
      <c r="AA62" s="191" t="e">
        <f t="shared" si="3"/>
        <v>#N/A</v>
      </c>
      <c r="AB62" s="191" t="e">
        <f t="shared" si="4"/>
        <v>#N/A</v>
      </c>
      <c r="AC62" s="191">
        <f t="shared" si="5"/>
        <v>7300.079036385644</v>
      </c>
      <c r="AD62" s="81"/>
      <c r="AE62" s="112" t="s">
        <v>320</v>
      </c>
      <c r="AF62" s="112" t="s">
        <v>295</v>
      </c>
      <c r="AG62" s="112" t="str">
        <f t="shared" si="6"/>
        <v>Harrisburg Restaurant - Fast-Food</v>
      </c>
      <c r="AH62" s="193" t="e">
        <f t="shared" si="7"/>
        <v>#N/A</v>
      </c>
      <c r="AI62" s="193" t="e">
        <f t="shared" si="8"/>
        <v>#N/A</v>
      </c>
      <c r="AJ62" s="193" t="e">
        <f t="shared" si="9"/>
        <v>#N/A</v>
      </c>
      <c r="AK62" s="193" t="e">
        <f t="shared" si="10"/>
        <v>#N/A</v>
      </c>
      <c r="AL62" s="193">
        <f t="shared" si="11"/>
        <v>0.3892661674261394</v>
      </c>
    </row>
    <row r="63" spans="2:38" x14ac:dyDescent="0.25">
      <c r="B63" s="133" t="s">
        <v>329</v>
      </c>
      <c r="C63" s="81"/>
      <c r="D63" s="81"/>
      <c r="E63" s="81"/>
      <c r="F63" s="81"/>
      <c r="G63" s="81"/>
      <c r="H63" s="81"/>
      <c r="I63" s="81"/>
      <c r="J63" s="81"/>
      <c r="K63" s="188"/>
      <c r="L63" s="81"/>
      <c r="M63" s="81"/>
      <c r="N63" s="81"/>
      <c r="O63" s="81"/>
      <c r="P63" s="81"/>
      <c r="Q63" s="81"/>
      <c r="R63" s="81"/>
      <c r="S63" s="81"/>
      <c r="T63" s="81"/>
      <c r="U63" s="81"/>
      <c r="V63" s="112" t="s">
        <v>320</v>
      </c>
      <c r="W63" s="112" t="s">
        <v>296</v>
      </c>
      <c r="X63" s="112" t="str">
        <f t="shared" si="0"/>
        <v>Harrisburg Restaurant - Sit-Down</v>
      </c>
      <c r="Y63" s="191" t="e">
        <f t="shared" si="1"/>
        <v>#N/A</v>
      </c>
      <c r="Z63" s="191" t="e">
        <f t="shared" si="2"/>
        <v>#N/A</v>
      </c>
      <c r="AA63" s="191" t="e">
        <f t="shared" si="3"/>
        <v>#N/A</v>
      </c>
      <c r="AB63" s="191" t="e">
        <f t="shared" si="4"/>
        <v>#N/A</v>
      </c>
      <c r="AC63" s="191">
        <f t="shared" si="5"/>
        <v>5203.0758191775512</v>
      </c>
      <c r="AD63" s="81"/>
      <c r="AE63" s="112" t="s">
        <v>320</v>
      </c>
      <c r="AF63" s="112" t="s">
        <v>296</v>
      </c>
      <c r="AG63" s="112" t="str">
        <f t="shared" si="6"/>
        <v>Harrisburg Restaurant - Sit-Down</v>
      </c>
      <c r="AH63" s="193" t="e">
        <f t="shared" si="7"/>
        <v>#N/A</v>
      </c>
      <c r="AI63" s="193" t="e">
        <f t="shared" si="8"/>
        <v>#N/A</v>
      </c>
      <c r="AJ63" s="193" t="e">
        <f t="shared" si="9"/>
        <v>#N/A</v>
      </c>
      <c r="AK63" s="193" t="e">
        <f t="shared" si="10"/>
        <v>#N/A</v>
      </c>
      <c r="AL63" s="193">
        <f t="shared" si="11"/>
        <v>0.44848406889047826</v>
      </c>
    </row>
    <row r="64" spans="2:38" x14ac:dyDescent="0.25">
      <c r="B64" s="112" t="s">
        <v>271</v>
      </c>
      <c r="C64" s="81"/>
      <c r="D64" s="81"/>
      <c r="E64" s="81"/>
      <c r="F64" s="81"/>
      <c r="G64" s="81"/>
      <c r="H64" s="81"/>
      <c r="I64" s="81"/>
      <c r="J64" s="81"/>
      <c r="K64" s="188"/>
      <c r="L64" s="81"/>
      <c r="M64" s="81"/>
      <c r="N64" s="81"/>
      <c r="O64" s="81"/>
      <c r="P64" s="81"/>
      <c r="Q64" s="81"/>
      <c r="R64" s="81"/>
      <c r="S64" s="81"/>
      <c r="T64" s="81"/>
      <c r="U64" s="81"/>
      <c r="V64" s="112" t="s">
        <v>320</v>
      </c>
      <c r="W64" s="112" t="s">
        <v>298</v>
      </c>
      <c r="X64" s="112" t="str">
        <f t="shared" si="0"/>
        <v>Harrisburg Retail - Multistory Large</v>
      </c>
      <c r="Y64" s="191">
        <f t="shared" si="1"/>
        <v>3084.7272727272725</v>
      </c>
      <c r="Z64" s="191">
        <f t="shared" si="2"/>
        <v>3084.625</v>
      </c>
      <c r="AA64" s="191">
        <f t="shared" si="3"/>
        <v>3024.75</v>
      </c>
      <c r="AB64" s="191">
        <f t="shared" si="4"/>
        <v>2560.5384615384614</v>
      </c>
      <c r="AC64" s="191">
        <f t="shared" si="5"/>
        <v>4884.632851241855</v>
      </c>
      <c r="AD64" s="81"/>
      <c r="AE64" s="112" t="s">
        <v>320</v>
      </c>
      <c r="AF64" s="112" t="s">
        <v>298</v>
      </c>
      <c r="AG64" s="112" t="str">
        <f t="shared" si="6"/>
        <v>Harrisburg Retail - Multistory Large</v>
      </c>
      <c r="AH64" s="193">
        <f t="shared" si="7"/>
        <v>0.52707220809761246</v>
      </c>
      <c r="AI64" s="193">
        <f t="shared" si="8"/>
        <v>0.52831782443944053</v>
      </c>
      <c r="AJ64" s="193">
        <f t="shared" si="9"/>
        <v>0.52831782443944053</v>
      </c>
      <c r="AK64" s="193">
        <f t="shared" si="10"/>
        <v>0</v>
      </c>
      <c r="AL64" s="193">
        <f t="shared" si="11"/>
        <v>0.54090023480628879</v>
      </c>
    </row>
    <row r="65" spans="2:38" x14ac:dyDescent="0.25">
      <c r="B65" s="112" t="s">
        <v>303</v>
      </c>
      <c r="C65" s="81"/>
      <c r="D65" s="81"/>
      <c r="E65" s="81"/>
      <c r="F65" s="81"/>
      <c r="G65" s="81"/>
      <c r="H65" s="81"/>
      <c r="I65" s="81"/>
      <c r="J65" s="81"/>
      <c r="K65" s="188"/>
      <c r="L65" s="81"/>
      <c r="M65" s="81"/>
      <c r="N65" s="81"/>
      <c r="O65" s="81"/>
      <c r="P65" s="81"/>
      <c r="Q65" s="81"/>
      <c r="R65" s="81"/>
      <c r="S65" s="81"/>
      <c r="T65" s="81"/>
      <c r="U65" s="81"/>
      <c r="V65" s="112" t="s">
        <v>320</v>
      </c>
      <c r="W65" s="112" t="s">
        <v>299</v>
      </c>
      <c r="X65" s="112" t="str">
        <f t="shared" si="0"/>
        <v>Harrisburg Retail - Single-Story Large</v>
      </c>
      <c r="Y65" s="191" t="e">
        <f t="shared" si="1"/>
        <v>#N/A</v>
      </c>
      <c r="Z65" s="191" t="e">
        <f t="shared" si="2"/>
        <v>#N/A</v>
      </c>
      <c r="AA65" s="191" t="e">
        <f t="shared" si="3"/>
        <v>#N/A</v>
      </c>
      <c r="AB65" s="191" t="e">
        <f t="shared" si="4"/>
        <v>#N/A</v>
      </c>
      <c r="AC65" s="191">
        <f t="shared" si="5"/>
        <v>5480.6701506751715</v>
      </c>
      <c r="AD65" s="81"/>
      <c r="AE65" s="112" t="s">
        <v>320</v>
      </c>
      <c r="AF65" s="112" t="s">
        <v>299</v>
      </c>
      <c r="AG65" s="112" t="str">
        <f t="shared" si="6"/>
        <v>Harrisburg Retail - Single-Story Large</v>
      </c>
      <c r="AH65" s="193" t="e">
        <f t="shared" si="7"/>
        <v>#N/A</v>
      </c>
      <c r="AI65" s="193" t="e">
        <f t="shared" si="8"/>
        <v>#N/A</v>
      </c>
      <c r="AJ65" s="193" t="e">
        <f t="shared" si="9"/>
        <v>#N/A</v>
      </c>
      <c r="AK65" s="193" t="e">
        <f t="shared" si="10"/>
        <v>#N/A</v>
      </c>
      <c r="AL65" s="193">
        <f t="shared" si="11"/>
        <v>0.53136260077078468</v>
      </c>
    </row>
    <row r="66" spans="2:38" x14ac:dyDescent="0.25">
      <c r="B66" s="112" t="s">
        <v>320</v>
      </c>
      <c r="C66" s="81"/>
      <c r="D66" s="81"/>
      <c r="E66" s="81"/>
      <c r="F66" s="81"/>
      <c r="G66" s="81"/>
      <c r="H66" s="81"/>
      <c r="I66" s="81"/>
      <c r="J66" s="81"/>
      <c r="K66" s="188"/>
      <c r="L66" s="81"/>
      <c r="M66" s="81"/>
      <c r="N66" s="81"/>
      <c r="O66" s="81"/>
      <c r="P66" s="81"/>
      <c r="Q66" s="81"/>
      <c r="R66" s="81"/>
      <c r="S66" s="81"/>
      <c r="T66" s="81"/>
      <c r="U66" s="81"/>
      <c r="V66" s="112" t="s">
        <v>320</v>
      </c>
      <c r="W66" s="112" t="s">
        <v>300</v>
      </c>
      <c r="X66" s="112" t="str">
        <f t="shared" si="0"/>
        <v>Harrisburg Retail - Small</v>
      </c>
      <c r="Y66" s="191" t="e">
        <f t="shared" si="1"/>
        <v>#N/A</v>
      </c>
      <c r="Z66" s="191" t="e">
        <f t="shared" si="2"/>
        <v>#N/A</v>
      </c>
      <c r="AA66" s="191" t="e">
        <f t="shared" si="3"/>
        <v>#N/A</v>
      </c>
      <c r="AB66" s="191" t="e">
        <f t="shared" si="4"/>
        <v>#N/A</v>
      </c>
      <c r="AC66" s="191">
        <f t="shared" si="5"/>
        <v>4958.8842085850256</v>
      </c>
      <c r="AD66" s="81"/>
      <c r="AE66" s="112" t="s">
        <v>320</v>
      </c>
      <c r="AF66" s="112" t="s">
        <v>300</v>
      </c>
      <c r="AG66" s="112" t="str">
        <f t="shared" si="6"/>
        <v>Harrisburg Retail - Small</v>
      </c>
      <c r="AH66" s="193" t="e">
        <f t="shared" si="7"/>
        <v>#N/A</v>
      </c>
      <c r="AI66" s="193" t="e">
        <f t="shared" si="8"/>
        <v>#N/A</v>
      </c>
      <c r="AJ66" s="193" t="e">
        <f t="shared" si="9"/>
        <v>#N/A</v>
      </c>
      <c r="AK66" s="193" t="e">
        <f t="shared" si="10"/>
        <v>#N/A</v>
      </c>
      <c r="AL66" s="193">
        <f t="shared" si="11"/>
        <v>0.51017523594715986</v>
      </c>
    </row>
    <row r="67" spans="2:38" x14ac:dyDescent="0.25">
      <c r="B67" s="112" t="s">
        <v>330</v>
      </c>
      <c r="C67" s="81"/>
      <c r="D67" s="81"/>
      <c r="E67" s="81"/>
      <c r="F67" s="81"/>
      <c r="G67" s="81"/>
      <c r="H67" s="81"/>
      <c r="I67" s="81"/>
      <c r="J67" s="81"/>
      <c r="K67" s="188"/>
      <c r="L67" s="81"/>
      <c r="M67" s="81"/>
      <c r="N67" s="81"/>
      <c r="O67" s="81"/>
      <c r="P67" s="81"/>
      <c r="Q67" s="81"/>
      <c r="R67" s="81"/>
      <c r="S67" s="81"/>
      <c r="T67" s="81"/>
      <c r="U67" s="81"/>
      <c r="V67" s="112" t="s">
        <v>320</v>
      </c>
      <c r="W67" s="112" t="s">
        <v>301</v>
      </c>
      <c r="X67" s="112" t="str">
        <f t="shared" si="0"/>
        <v>Harrisburg Storage - Conditioned</v>
      </c>
      <c r="Y67" s="191" t="e">
        <f t="shared" si="1"/>
        <v>#N/A</v>
      </c>
      <c r="Z67" s="191" t="e">
        <f t="shared" si="2"/>
        <v>#N/A</v>
      </c>
      <c r="AA67" s="191" t="e">
        <f t="shared" si="3"/>
        <v>#N/A</v>
      </c>
      <c r="AB67" s="191" t="e">
        <f t="shared" si="4"/>
        <v>#N/A</v>
      </c>
      <c r="AC67" s="191">
        <f t="shared" si="5"/>
        <v>4979.5714285714284</v>
      </c>
      <c r="AD67" s="81"/>
      <c r="AE67" s="112" t="s">
        <v>320</v>
      </c>
      <c r="AF67" s="112" t="s">
        <v>301</v>
      </c>
      <c r="AG67" s="112" t="str">
        <f t="shared" si="6"/>
        <v>Harrisburg Storage - Conditioned</v>
      </c>
      <c r="AH67" s="193" t="e">
        <f t="shared" si="7"/>
        <v>#N/A</v>
      </c>
      <c r="AI67" s="193" t="e">
        <f t="shared" si="8"/>
        <v>#N/A</v>
      </c>
      <c r="AJ67" s="193" t="e">
        <f t="shared" si="9"/>
        <v>#N/A</v>
      </c>
      <c r="AK67" s="193" t="e">
        <f t="shared" si="10"/>
        <v>#N/A</v>
      </c>
      <c r="AL67" s="193">
        <f t="shared" si="11"/>
        <v>0.24398578612939215</v>
      </c>
    </row>
    <row r="68" spans="2:38" x14ac:dyDescent="0.25">
      <c r="B68" s="112" t="s">
        <v>331</v>
      </c>
      <c r="C68" s="81"/>
      <c r="D68" s="81"/>
      <c r="E68" s="81"/>
      <c r="F68" s="81"/>
      <c r="G68" s="81"/>
      <c r="H68" s="81"/>
      <c r="I68" s="81"/>
      <c r="J68" s="81"/>
      <c r="K68" s="188"/>
      <c r="L68" s="81"/>
      <c r="M68" s="81"/>
      <c r="N68" s="81"/>
      <c r="O68" s="81"/>
      <c r="P68" s="81"/>
      <c r="Q68" s="81"/>
      <c r="R68" s="81"/>
      <c r="S68" s="81"/>
      <c r="T68" s="81"/>
      <c r="U68" s="81"/>
      <c r="V68" s="112" t="s">
        <v>320</v>
      </c>
      <c r="W68" s="112" t="s">
        <v>302</v>
      </c>
      <c r="X68" s="112" t="str">
        <f t="shared" si="0"/>
        <v>Harrisburg Warehouse - Refrigerated</v>
      </c>
      <c r="Y68" s="191" t="e">
        <f t="shared" si="1"/>
        <v>#N/A</v>
      </c>
      <c r="Z68" s="191" t="e">
        <f t="shared" si="2"/>
        <v>#N/A</v>
      </c>
      <c r="AA68" s="191" t="e">
        <f t="shared" si="3"/>
        <v>#N/A</v>
      </c>
      <c r="AB68" s="191" t="e">
        <f t="shared" si="4"/>
        <v>#N/A</v>
      </c>
      <c r="AC68" s="191">
        <f t="shared" si="5"/>
        <v>4041</v>
      </c>
      <c r="AD68" s="81"/>
      <c r="AE68" s="112" t="s">
        <v>320</v>
      </c>
      <c r="AF68" s="112" t="s">
        <v>302</v>
      </c>
      <c r="AG68" s="112" t="str">
        <f t="shared" si="6"/>
        <v>Harrisburg Warehouse - Refrigerated</v>
      </c>
      <c r="AH68" s="193" t="e">
        <f t="shared" si="7"/>
        <v>#N/A</v>
      </c>
      <c r="AI68" s="193" t="e">
        <f t="shared" si="8"/>
        <v>#N/A</v>
      </c>
      <c r="AJ68" s="193" t="e">
        <f t="shared" si="9"/>
        <v>#N/A</v>
      </c>
      <c r="AK68" s="193" t="e">
        <f t="shared" si="10"/>
        <v>#N/A</v>
      </c>
      <c r="AL68" s="193">
        <f t="shared" si="11"/>
        <v>0.52485483407740363</v>
      </c>
    </row>
    <row r="69" spans="2:38" x14ac:dyDescent="0.25">
      <c r="B69" s="112" t="s">
        <v>332</v>
      </c>
      <c r="C69" s="81"/>
      <c r="D69" s="81"/>
      <c r="E69" s="81"/>
      <c r="F69" s="81"/>
      <c r="G69" s="81"/>
      <c r="H69" s="81"/>
      <c r="I69" s="81"/>
      <c r="J69" s="81"/>
      <c r="K69" s="188"/>
      <c r="L69" s="81"/>
      <c r="M69" s="81"/>
      <c r="N69" s="81"/>
      <c r="O69" s="81"/>
      <c r="P69" s="81"/>
      <c r="Q69" s="81"/>
      <c r="R69" s="81"/>
      <c r="S69" s="81"/>
      <c r="T69" s="81"/>
      <c r="U69" s="81"/>
      <c r="V69" s="112" t="s">
        <v>330</v>
      </c>
      <c r="W69" s="112" t="s">
        <v>272</v>
      </c>
      <c r="X69" s="112" t="str">
        <f t="shared" si="0"/>
        <v>Philadelphia Assembly</v>
      </c>
      <c r="Y69" s="191" t="e">
        <f t="shared" si="1"/>
        <v>#N/A</v>
      </c>
      <c r="Z69" s="191" t="e">
        <f t="shared" si="2"/>
        <v>#N/A</v>
      </c>
      <c r="AA69" s="191" t="e">
        <f t="shared" si="3"/>
        <v>#N/A</v>
      </c>
      <c r="AB69" s="191" t="e">
        <f t="shared" si="4"/>
        <v>#N/A</v>
      </c>
      <c r="AC69" s="191">
        <f t="shared" si="5"/>
        <v>5185.9623066355298</v>
      </c>
      <c r="AD69" s="81"/>
      <c r="AE69" s="112" t="s">
        <v>330</v>
      </c>
      <c r="AF69" s="112" t="s">
        <v>272</v>
      </c>
      <c r="AG69" s="112" t="str">
        <f t="shared" si="6"/>
        <v>Philadelphia Assembly</v>
      </c>
      <c r="AH69" s="193" t="e">
        <f t="shared" si="7"/>
        <v>#N/A</v>
      </c>
      <c r="AI69" s="193" t="e">
        <f t="shared" si="8"/>
        <v>#N/A</v>
      </c>
      <c r="AJ69" s="193" t="e">
        <f t="shared" si="9"/>
        <v>#N/A</v>
      </c>
      <c r="AK69" s="193" t="e">
        <f t="shared" si="10"/>
        <v>#N/A</v>
      </c>
      <c r="AL69" s="193">
        <f t="shared" si="11"/>
        <v>0.72182990295724225</v>
      </c>
    </row>
    <row r="70" spans="2:38" x14ac:dyDescent="0.25">
      <c r="B70" s="112" t="s">
        <v>333</v>
      </c>
      <c r="C70" s="81"/>
      <c r="D70" s="81"/>
      <c r="E70" s="81"/>
      <c r="F70" s="81"/>
      <c r="G70" s="81"/>
      <c r="H70" s="81"/>
      <c r="I70" s="81"/>
      <c r="J70" s="81"/>
      <c r="K70" s="188"/>
      <c r="L70" s="81"/>
      <c r="M70" s="81"/>
      <c r="N70" s="81"/>
      <c r="O70" s="81"/>
      <c r="P70" s="81"/>
      <c r="Q70" s="81"/>
      <c r="R70" s="81"/>
      <c r="S70" s="81"/>
      <c r="T70" s="81"/>
      <c r="U70" s="81"/>
      <c r="V70" s="112" t="s">
        <v>330</v>
      </c>
      <c r="W70" s="112" t="s">
        <v>274</v>
      </c>
      <c r="X70" s="112" t="str">
        <f t="shared" si="0"/>
        <v>Philadelphia Education - Community College</v>
      </c>
      <c r="Y70" s="191">
        <f t="shared" si="1"/>
        <v>3306.6363636363635</v>
      </c>
      <c r="Z70" s="191">
        <f t="shared" si="2"/>
        <v>3306.125</v>
      </c>
      <c r="AA70" s="191">
        <f t="shared" si="3"/>
        <v>2999.75</v>
      </c>
      <c r="AB70" s="191">
        <f t="shared" si="4"/>
        <v>3838</v>
      </c>
      <c r="AC70" s="191">
        <f t="shared" si="5"/>
        <v>5878.3440217060224</v>
      </c>
      <c r="AD70" s="81"/>
      <c r="AE70" s="112" t="s">
        <v>330</v>
      </c>
      <c r="AF70" s="112" t="s">
        <v>274</v>
      </c>
      <c r="AG70" s="112" t="str">
        <f t="shared" si="6"/>
        <v>Philadelphia Education - Community College</v>
      </c>
      <c r="AH70" s="193">
        <f t="shared" si="7"/>
        <v>0.45745301999081234</v>
      </c>
      <c r="AI70" s="193">
        <f t="shared" si="8"/>
        <v>0.45535344861110588</v>
      </c>
      <c r="AJ70" s="193">
        <f t="shared" si="9"/>
        <v>0.45535344861110588</v>
      </c>
      <c r="AK70" s="193">
        <f t="shared" si="10"/>
        <v>1.5684702075137271E-3</v>
      </c>
      <c r="AL70" s="193">
        <f t="shared" si="11"/>
        <v>0.47593570784056466</v>
      </c>
    </row>
    <row r="71" spans="2:38" x14ac:dyDescent="0.25">
      <c r="B71" s="81"/>
      <c r="C71" s="81"/>
      <c r="D71" s="81"/>
      <c r="E71" s="81"/>
      <c r="F71" s="81"/>
      <c r="G71" s="81"/>
      <c r="H71" s="81"/>
      <c r="I71" s="81"/>
      <c r="J71" s="81"/>
      <c r="K71" s="188"/>
      <c r="L71" s="81"/>
      <c r="M71" s="81"/>
      <c r="N71" s="81"/>
      <c r="O71" s="81"/>
      <c r="P71" s="81"/>
      <c r="Q71" s="81"/>
      <c r="R71" s="81"/>
      <c r="S71" s="81"/>
      <c r="T71" s="81"/>
      <c r="U71" s="81"/>
      <c r="V71" s="112" t="s">
        <v>330</v>
      </c>
      <c r="W71" s="112" t="s">
        <v>275</v>
      </c>
      <c r="X71" s="112" t="str">
        <f t="shared" ref="X71:X134" si="12">CONCATENATE(V71," ",W71)</f>
        <v>Philadelphia Education - Primary School</v>
      </c>
      <c r="Y71" s="191" t="e">
        <f t="shared" ref="Y71:Y134" si="13">INDEX($W$183:$AC$192,MATCH($W71,$V$183:$V$192,0),MATCH($V71,$W$182:$AC$182,0))</f>
        <v>#N/A</v>
      </c>
      <c r="Z71" s="191" t="e">
        <f t="shared" ref="Z71:Z134" si="14">INDEX($W$196:$AC$205,MATCH($W71,$V$183:$V$192,0),MATCH($V71,$W$182:$AC$182,0))</f>
        <v>#N/A</v>
      </c>
      <c r="AA71" s="191" t="e">
        <f t="shared" ref="AA71:AA134" si="15">INDEX($W$222:$AC$231,MATCH($W71,$V$183:$V$192,0),MATCH($V71,$W$182:$AC$182,0))</f>
        <v>#N/A</v>
      </c>
      <c r="AB71" s="191" t="e">
        <f t="shared" ref="AB71:AB134" si="16">INDEX($W$209:$AC$218,MATCH($W71,$V$183:$V$192,0),MATCH($V71,$W$182:$AC$182,0))</f>
        <v>#N/A</v>
      </c>
      <c r="AC71" s="191">
        <f t="shared" ref="AC71:AC134" si="17">INDEX($W$159:$AC$179,MATCH($W71,$V$159:$V$179,0),MATCH($V71,$W$158:$AC$158,0))</f>
        <v>3894.4631535083149</v>
      </c>
      <c r="AD71" s="81"/>
      <c r="AE71" s="112" t="s">
        <v>330</v>
      </c>
      <c r="AF71" s="112" t="s">
        <v>275</v>
      </c>
      <c r="AG71" s="112" t="str">
        <f t="shared" ref="AG71:AG134" si="18">CONCATENATE(AE71," ",AF71)</f>
        <v>Philadelphia Education - Primary School</v>
      </c>
      <c r="AH71" s="193" t="e">
        <f t="shared" ref="AH71:AH134" si="19">INDEX($AF$183:$AL$192,MATCH($W71,$V$183:$V$192,0),MATCH($V71,$W$182:$AC$182,0))</f>
        <v>#N/A</v>
      </c>
      <c r="AI71" s="193" t="e">
        <f t="shared" ref="AI71:AI134" si="20">INDEX($AF$196:$AL$205,MATCH($W71,$V$183:$V$192,0),MATCH($V71,$W$182:$AC$182,0))</f>
        <v>#N/A</v>
      </c>
      <c r="AJ71" s="193" t="e">
        <f t="shared" ref="AJ71:AJ134" si="21">INDEX($AF$222:$AL$231,MATCH($W71,$V$183:$V$192,0),MATCH($V71,$W$182:$AC$182,0))</f>
        <v>#N/A</v>
      </c>
      <c r="AK71" s="193" t="e">
        <f t="shared" ref="AK71:AK134" si="22">INDEX($AF$209:$AL$218,MATCH($W71,$V$183:$V$192,0),MATCH($V71,$W$182:$AC$182,0))</f>
        <v>#N/A</v>
      </c>
      <c r="AL71" s="193">
        <f t="shared" ref="AL71:AL134" si="23">INDEX($AF$159:$AL$179,MATCH(W71,$V$159:$V$179,0),MATCH(V71,$W$158:$AC$158,0))</f>
        <v>0.15962313093805075</v>
      </c>
    </row>
    <row r="72" spans="2:38" x14ac:dyDescent="0.25">
      <c r="B72" s="81"/>
      <c r="C72" s="81"/>
      <c r="D72" s="81"/>
      <c r="E72" s="81"/>
      <c r="F72" s="81"/>
      <c r="G72" s="81"/>
      <c r="H72" s="81"/>
      <c r="I72" s="81"/>
      <c r="J72" s="81"/>
      <c r="K72" s="188"/>
      <c r="L72" s="81"/>
      <c r="M72" s="81"/>
      <c r="N72" s="81"/>
      <c r="O72" s="81"/>
      <c r="P72" s="81"/>
      <c r="Q72" s="81"/>
      <c r="R72" s="81"/>
      <c r="S72" s="81"/>
      <c r="T72" s="81"/>
      <c r="U72" s="81"/>
      <c r="V72" s="112" t="s">
        <v>330</v>
      </c>
      <c r="W72" s="112" t="s">
        <v>276</v>
      </c>
      <c r="X72" s="112" t="str">
        <f t="shared" si="12"/>
        <v>Philadelphia Education - Relocatable Classroom</v>
      </c>
      <c r="Y72" s="191" t="e">
        <f t="shared" si="13"/>
        <v>#N/A</v>
      </c>
      <c r="Z72" s="191" t="e">
        <f t="shared" si="14"/>
        <v>#N/A</v>
      </c>
      <c r="AA72" s="191" t="e">
        <f t="shared" si="15"/>
        <v>#N/A</v>
      </c>
      <c r="AB72" s="191" t="e">
        <f t="shared" si="16"/>
        <v>#N/A</v>
      </c>
      <c r="AC72" s="191">
        <f t="shared" si="17"/>
        <v>5321.4000162972598</v>
      </c>
      <c r="AD72" s="81"/>
      <c r="AE72" s="112" t="s">
        <v>330</v>
      </c>
      <c r="AF72" s="112" t="s">
        <v>276</v>
      </c>
      <c r="AG72" s="112" t="str">
        <f t="shared" si="18"/>
        <v>Philadelphia Education - Relocatable Classroom</v>
      </c>
      <c r="AH72" s="193" t="e">
        <f t="shared" si="19"/>
        <v>#N/A</v>
      </c>
      <c r="AI72" s="193" t="e">
        <f t="shared" si="20"/>
        <v>#N/A</v>
      </c>
      <c r="AJ72" s="193" t="e">
        <f t="shared" si="21"/>
        <v>#N/A</v>
      </c>
      <c r="AK72" s="193" t="e">
        <f t="shared" si="22"/>
        <v>#N/A</v>
      </c>
      <c r="AL72" s="193">
        <f t="shared" si="23"/>
        <v>0.1858070169492145</v>
      </c>
    </row>
    <row r="73" spans="2:38" x14ac:dyDescent="0.25">
      <c r="B73" s="133" t="s">
        <v>334</v>
      </c>
      <c r="C73" s="81"/>
      <c r="D73" s="81"/>
      <c r="E73" s="81"/>
      <c r="F73" s="81"/>
      <c r="G73" s="81"/>
      <c r="H73" s="81"/>
      <c r="I73" s="81"/>
      <c r="J73" s="81"/>
      <c r="K73" s="188"/>
      <c r="L73" s="81"/>
      <c r="M73" s="81"/>
      <c r="N73" s="81"/>
      <c r="O73" s="81"/>
      <c r="P73" s="81"/>
      <c r="Q73" s="81"/>
      <c r="R73" s="81"/>
      <c r="S73" s="81"/>
      <c r="T73" s="81"/>
      <c r="U73" s="81"/>
      <c r="V73" s="112" t="s">
        <v>330</v>
      </c>
      <c r="W73" s="112" t="s">
        <v>277</v>
      </c>
      <c r="X73" s="112" t="str">
        <f t="shared" si="12"/>
        <v>Philadelphia Education - Secondary School</v>
      </c>
      <c r="Y73" s="191">
        <f t="shared" si="13"/>
        <v>3504.909090909091</v>
      </c>
      <c r="Z73" s="191">
        <f t="shared" si="14"/>
        <v>3517</v>
      </c>
      <c r="AA73" s="191">
        <f t="shared" si="15"/>
        <v>3346.4285714285716</v>
      </c>
      <c r="AB73" s="191">
        <f t="shared" si="16"/>
        <v>3341.4166666666665</v>
      </c>
      <c r="AC73" s="191">
        <f t="shared" si="17"/>
        <v>3936.5871621949918</v>
      </c>
      <c r="AD73" s="81"/>
      <c r="AE73" s="112" t="s">
        <v>330</v>
      </c>
      <c r="AF73" s="112" t="s">
        <v>277</v>
      </c>
      <c r="AG73" s="112" t="str">
        <f t="shared" si="18"/>
        <v>Philadelphia Education - Secondary School</v>
      </c>
      <c r="AH73" s="193">
        <f t="shared" si="19"/>
        <v>0.17813650049975319</v>
      </c>
      <c r="AI73" s="193">
        <f t="shared" si="20"/>
        <v>0.17925939329309232</v>
      </c>
      <c r="AJ73" s="193">
        <f t="shared" si="21"/>
        <v>0.17925939329309232</v>
      </c>
      <c r="AK73" s="193">
        <f t="shared" si="22"/>
        <v>1.5696503854975333E-6</v>
      </c>
      <c r="AL73" s="193">
        <f t="shared" si="23"/>
        <v>0.18553124389409789</v>
      </c>
    </row>
    <row r="74" spans="2:38" x14ac:dyDescent="0.25">
      <c r="B74" s="194">
        <v>42156</v>
      </c>
      <c r="C74" s="81"/>
      <c r="D74" s="81"/>
      <c r="E74" s="81"/>
      <c r="F74" s="81"/>
      <c r="G74" s="81"/>
      <c r="H74" s="81"/>
      <c r="I74" s="81"/>
      <c r="J74" s="81"/>
      <c r="K74" s="188"/>
      <c r="L74" s="81"/>
      <c r="M74" s="81"/>
      <c r="N74" s="81"/>
      <c r="O74" s="81"/>
      <c r="P74" s="81"/>
      <c r="Q74" s="81"/>
      <c r="R74" s="81"/>
      <c r="S74" s="81"/>
      <c r="T74" s="81"/>
      <c r="U74" s="81"/>
      <c r="V74" s="112" t="s">
        <v>330</v>
      </c>
      <c r="W74" s="112" t="s">
        <v>278</v>
      </c>
      <c r="X74" s="112" t="str">
        <f t="shared" si="12"/>
        <v>Philadelphia Education - University</v>
      </c>
      <c r="Y74" s="191">
        <f t="shared" si="13"/>
        <v>5314.272727272727</v>
      </c>
      <c r="Z74" s="191">
        <f t="shared" si="14"/>
        <v>5312.125</v>
      </c>
      <c r="AA74" s="191">
        <f t="shared" si="15"/>
        <v>5058.75</v>
      </c>
      <c r="AB74" s="191">
        <f t="shared" si="16"/>
        <v>4189.916666666667</v>
      </c>
      <c r="AC74" s="191">
        <f t="shared" si="17"/>
        <v>6053.331755460591</v>
      </c>
      <c r="AD74" s="81"/>
      <c r="AE74" s="112" t="s">
        <v>330</v>
      </c>
      <c r="AF74" s="112" t="s">
        <v>278</v>
      </c>
      <c r="AG74" s="112" t="str">
        <f t="shared" si="18"/>
        <v>Philadelphia Education - University</v>
      </c>
      <c r="AH74" s="193">
        <f t="shared" si="19"/>
        <v>0.42747703048350377</v>
      </c>
      <c r="AI74" s="193">
        <f t="shared" si="20"/>
        <v>0.42606906441652026</v>
      </c>
      <c r="AJ74" s="193">
        <f t="shared" si="21"/>
        <v>0.42606906441652026</v>
      </c>
      <c r="AK74" s="193">
        <f t="shared" si="22"/>
        <v>0</v>
      </c>
      <c r="AL74" s="193">
        <f t="shared" si="23"/>
        <v>0.44526083445965059</v>
      </c>
    </row>
    <row r="75" spans="2:38" x14ac:dyDescent="0.25">
      <c r="B75" s="194">
        <v>42521</v>
      </c>
      <c r="C75" s="81"/>
      <c r="D75" s="81"/>
      <c r="E75" s="81"/>
      <c r="F75" s="81"/>
      <c r="G75" s="81"/>
      <c r="H75" s="81"/>
      <c r="I75" s="81"/>
      <c r="J75" s="81"/>
      <c r="K75" s="188"/>
      <c r="L75" s="81"/>
      <c r="M75" s="81"/>
      <c r="N75" s="81"/>
      <c r="O75" s="81"/>
      <c r="P75" s="81"/>
      <c r="Q75" s="81"/>
      <c r="R75" s="81"/>
      <c r="S75" s="81"/>
      <c r="T75" s="81"/>
      <c r="U75" s="81"/>
      <c r="V75" s="112" t="s">
        <v>330</v>
      </c>
      <c r="W75" s="112" t="s">
        <v>279</v>
      </c>
      <c r="X75" s="112" t="str">
        <f t="shared" si="12"/>
        <v>Philadelphia Grocery</v>
      </c>
      <c r="Y75" s="191" t="e">
        <f t="shared" si="13"/>
        <v>#N/A</v>
      </c>
      <c r="Z75" s="191" t="e">
        <f t="shared" si="14"/>
        <v>#N/A</v>
      </c>
      <c r="AA75" s="191" t="e">
        <f t="shared" si="15"/>
        <v>#N/A</v>
      </c>
      <c r="AB75" s="191" t="e">
        <f t="shared" si="16"/>
        <v>#N/A</v>
      </c>
      <c r="AC75" s="191">
        <f t="shared" si="17"/>
        <v>6668.7008394041604</v>
      </c>
      <c r="AD75" s="81"/>
      <c r="AE75" s="112" t="s">
        <v>330</v>
      </c>
      <c r="AF75" s="112" t="s">
        <v>279</v>
      </c>
      <c r="AG75" s="112" t="str">
        <f t="shared" si="18"/>
        <v>Philadelphia Grocery</v>
      </c>
      <c r="AH75" s="193" t="e">
        <f t="shared" si="19"/>
        <v>#N/A</v>
      </c>
      <c r="AI75" s="193" t="e">
        <f t="shared" si="20"/>
        <v>#N/A</v>
      </c>
      <c r="AJ75" s="193" t="e">
        <f t="shared" si="21"/>
        <v>#N/A</v>
      </c>
      <c r="AK75" s="193" t="e">
        <f t="shared" si="22"/>
        <v>#N/A</v>
      </c>
      <c r="AL75" s="193">
        <f t="shared" si="23"/>
        <v>0.263814646985773</v>
      </c>
    </row>
    <row r="76" spans="2:38" x14ac:dyDescent="0.25">
      <c r="B76" s="81"/>
      <c r="C76" s="81"/>
      <c r="D76" s="81"/>
      <c r="E76" s="81"/>
      <c r="F76" s="81"/>
      <c r="G76" s="81"/>
      <c r="H76" s="81"/>
      <c r="I76" s="81"/>
      <c r="J76" s="81"/>
      <c r="K76" s="188"/>
      <c r="L76" s="81"/>
      <c r="M76" s="81"/>
      <c r="N76" s="81"/>
      <c r="O76" s="81"/>
      <c r="P76" s="81"/>
      <c r="Q76" s="81"/>
      <c r="R76" s="81"/>
      <c r="S76" s="81"/>
      <c r="T76" s="81"/>
      <c r="U76" s="81"/>
      <c r="V76" s="112" t="s">
        <v>330</v>
      </c>
      <c r="W76" s="112" t="s">
        <v>281</v>
      </c>
      <c r="X76" s="112" t="str">
        <f t="shared" si="12"/>
        <v>Philadelphia Health/Medical - Hospital</v>
      </c>
      <c r="Y76" s="191">
        <f t="shared" si="13"/>
        <v>6085.916666666667</v>
      </c>
      <c r="Z76" s="191">
        <f t="shared" si="14"/>
        <v>6084</v>
      </c>
      <c r="AA76" s="191">
        <f t="shared" si="15"/>
        <v>4168.125</v>
      </c>
      <c r="AB76" s="191">
        <f t="shared" si="16"/>
        <v>8760</v>
      </c>
      <c r="AC76" s="191">
        <f t="shared" si="17"/>
        <v>8760</v>
      </c>
      <c r="AD76" s="81"/>
      <c r="AE76" s="112" t="s">
        <v>330</v>
      </c>
      <c r="AF76" s="112" t="s">
        <v>281</v>
      </c>
      <c r="AG76" s="112" t="str">
        <f t="shared" si="18"/>
        <v>Philadelphia Health/Medical - Hospital</v>
      </c>
      <c r="AH76" s="193">
        <f t="shared" si="19"/>
        <v>0.53961233705591649</v>
      </c>
      <c r="AI76" s="193">
        <f t="shared" si="20"/>
        <v>0.53573742203107322</v>
      </c>
      <c r="AJ76" s="193">
        <f t="shared" si="21"/>
        <v>0.53573742203107322</v>
      </c>
      <c r="AK76" s="193">
        <f t="shared" si="22"/>
        <v>9.1464012376728118E-2</v>
      </c>
      <c r="AL76" s="193">
        <f t="shared" si="23"/>
        <v>0.51072799698848237</v>
      </c>
    </row>
    <row r="77" spans="2:38" x14ac:dyDescent="0.25">
      <c r="B77" s="81"/>
      <c r="C77" s="81"/>
      <c r="D77" s="81"/>
      <c r="E77" s="81"/>
      <c r="F77" s="81"/>
      <c r="G77" s="81"/>
      <c r="H77" s="81"/>
      <c r="I77" s="81"/>
      <c r="J77" s="81"/>
      <c r="K77" s="188"/>
      <c r="L77" s="81"/>
      <c r="M77" s="81"/>
      <c r="N77" s="81"/>
      <c r="O77" s="81"/>
      <c r="P77" s="81"/>
      <c r="Q77" s="81"/>
      <c r="R77" s="81"/>
      <c r="S77" s="81"/>
      <c r="T77" s="81"/>
      <c r="U77" s="81"/>
      <c r="V77" s="112" t="s">
        <v>330</v>
      </c>
      <c r="W77" s="112" t="s">
        <v>283</v>
      </c>
      <c r="X77" s="112" t="str">
        <f t="shared" si="12"/>
        <v>Philadelphia Health/Medical - Nursing Home</v>
      </c>
      <c r="Y77" s="191">
        <f t="shared" si="13"/>
        <v>4535.272727272727</v>
      </c>
      <c r="Z77" s="191">
        <f t="shared" si="14"/>
        <v>4537</v>
      </c>
      <c r="AA77" s="191">
        <f t="shared" si="15"/>
        <v>4304</v>
      </c>
      <c r="AB77" s="191">
        <f t="shared" si="16"/>
        <v>5477.333333333333</v>
      </c>
      <c r="AC77" s="191">
        <f t="shared" si="17"/>
        <v>8760</v>
      </c>
      <c r="AD77" s="81"/>
      <c r="AE77" s="112" t="s">
        <v>330</v>
      </c>
      <c r="AF77" s="112" t="s">
        <v>283</v>
      </c>
      <c r="AG77" s="112" t="str">
        <f t="shared" si="18"/>
        <v>Philadelphia Health/Medical - Nursing Home</v>
      </c>
      <c r="AH77" s="193">
        <f t="shared" si="19"/>
        <v>0.3008411365175413</v>
      </c>
      <c r="AI77" s="193">
        <f t="shared" si="20"/>
        <v>0.30206390689327628</v>
      </c>
      <c r="AJ77" s="193">
        <f t="shared" si="21"/>
        <v>0.30206390689327628</v>
      </c>
      <c r="AK77" s="193">
        <f t="shared" si="22"/>
        <v>0</v>
      </c>
      <c r="AL77" s="193">
        <f t="shared" si="23"/>
        <v>0.31212020732469159</v>
      </c>
    </row>
    <row r="78" spans="2:38" x14ac:dyDescent="0.25">
      <c r="B78" s="81"/>
      <c r="C78" s="81"/>
      <c r="D78" s="81"/>
      <c r="E78" s="81"/>
      <c r="F78" s="81"/>
      <c r="G78" s="81"/>
      <c r="H78" s="81"/>
      <c r="I78" s="81"/>
      <c r="J78" s="81"/>
      <c r="K78" s="188"/>
      <c r="L78" s="81"/>
      <c r="M78" s="81"/>
      <c r="N78" s="81"/>
      <c r="O78" s="81"/>
      <c r="P78" s="81"/>
      <c r="Q78" s="81"/>
      <c r="R78" s="81"/>
      <c r="S78" s="81"/>
      <c r="T78" s="81"/>
      <c r="U78" s="81"/>
      <c r="V78" s="112" t="s">
        <v>330</v>
      </c>
      <c r="W78" s="112" t="s">
        <v>285</v>
      </c>
      <c r="X78" s="112" t="str">
        <f t="shared" si="12"/>
        <v>Philadelphia Lodging - Hotel</v>
      </c>
      <c r="Y78" s="191">
        <f t="shared" si="13"/>
        <v>6160.727272727273</v>
      </c>
      <c r="Z78" s="191">
        <f t="shared" si="14"/>
        <v>6158.75</v>
      </c>
      <c r="AA78" s="191">
        <f t="shared" si="15"/>
        <v>5885.625</v>
      </c>
      <c r="AB78" s="191">
        <f t="shared" si="16"/>
        <v>6077</v>
      </c>
      <c r="AC78" s="191">
        <f t="shared" si="17"/>
        <v>8760</v>
      </c>
      <c r="AD78" s="81"/>
      <c r="AE78" s="112" t="s">
        <v>330</v>
      </c>
      <c r="AF78" s="112" t="s">
        <v>285</v>
      </c>
      <c r="AG78" s="112" t="str">
        <f t="shared" si="18"/>
        <v>Philadelphia Lodging - Hotel</v>
      </c>
      <c r="AH78" s="193">
        <f t="shared" si="19"/>
        <v>0.67185854036244319</v>
      </c>
      <c r="AI78" s="193">
        <f t="shared" si="20"/>
        <v>0.67587275333709029</v>
      </c>
      <c r="AJ78" s="193">
        <f t="shared" si="21"/>
        <v>0.67587275333709029</v>
      </c>
      <c r="AK78" s="193">
        <f t="shared" si="22"/>
        <v>0</v>
      </c>
      <c r="AL78" s="193">
        <f t="shared" si="23"/>
        <v>0.7127784567512262</v>
      </c>
    </row>
    <row r="79" spans="2:38" x14ac:dyDescent="0.25">
      <c r="B79" s="81"/>
      <c r="C79" s="81"/>
      <c r="D79" s="81"/>
      <c r="E79" s="81"/>
      <c r="F79" s="81"/>
      <c r="G79" s="81"/>
      <c r="H79" s="81"/>
      <c r="I79" s="81"/>
      <c r="J79" s="81"/>
      <c r="K79" s="188"/>
      <c r="L79" s="81"/>
      <c r="M79" s="81"/>
      <c r="N79" s="81"/>
      <c r="O79" s="81"/>
      <c r="P79" s="81"/>
      <c r="Q79" s="81"/>
      <c r="R79" s="81"/>
      <c r="S79" s="81"/>
      <c r="T79" s="81"/>
      <c r="U79" s="81"/>
      <c r="V79" s="112" t="s">
        <v>330</v>
      </c>
      <c r="W79" s="112" t="s">
        <v>287</v>
      </c>
      <c r="X79" s="112" t="str">
        <f t="shared" si="12"/>
        <v>Philadelphia Manufacturing - Bio/Tech</v>
      </c>
      <c r="Y79" s="191">
        <f t="shared" si="13"/>
        <v>1891</v>
      </c>
      <c r="Z79" s="191">
        <f t="shared" si="14"/>
        <v>1891</v>
      </c>
      <c r="AA79" s="191">
        <f t="shared" si="15"/>
        <v>1889</v>
      </c>
      <c r="AB79" s="191">
        <f t="shared" si="16"/>
        <v>1028</v>
      </c>
      <c r="AC79" s="191">
        <f t="shared" si="17"/>
        <v>3564.9131262853866</v>
      </c>
      <c r="AD79" s="81"/>
      <c r="AE79" s="112" t="s">
        <v>330</v>
      </c>
      <c r="AF79" s="112" t="s">
        <v>287</v>
      </c>
      <c r="AG79" s="112" t="str">
        <f t="shared" si="18"/>
        <v>Philadelphia Manufacturing - Bio/Tech</v>
      </c>
      <c r="AH79" s="193">
        <f t="shared" si="19"/>
        <v>0.58152350611168002</v>
      </c>
      <c r="AI79" s="193">
        <f t="shared" si="20"/>
        <v>0.58542690493543292</v>
      </c>
      <c r="AJ79" s="193">
        <f t="shared" si="21"/>
        <v>0.58542690493543292</v>
      </c>
      <c r="AK79" s="193">
        <f t="shared" si="22"/>
        <v>0</v>
      </c>
      <c r="AL79" s="193">
        <f t="shared" si="23"/>
        <v>0.6077298826795684</v>
      </c>
    </row>
    <row r="80" spans="2:38" x14ac:dyDescent="0.25">
      <c r="B80" s="81"/>
      <c r="C80" s="81"/>
      <c r="D80" s="81"/>
      <c r="E80" s="81"/>
      <c r="F80" s="81"/>
      <c r="G80" s="81"/>
      <c r="H80" s="81"/>
      <c r="I80" s="81"/>
      <c r="J80" s="81"/>
      <c r="K80" s="188"/>
      <c r="L80" s="81"/>
      <c r="M80" s="81"/>
      <c r="N80" s="81"/>
      <c r="O80" s="81"/>
      <c r="P80" s="81"/>
      <c r="Q80" s="81"/>
      <c r="R80" s="81"/>
      <c r="S80" s="81"/>
      <c r="T80" s="81"/>
      <c r="U80" s="81"/>
      <c r="V80" s="112" t="s">
        <v>330</v>
      </c>
      <c r="W80" s="112" t="s">
        <v>289</v>
      </c>
      <c r="X80" s="112" t="str">
        <f t="shared" si="12"/>
        <v>Philadelphia Manufacturing - Light Industrial</v>
      </c>
      <c r="Y80" s="191" t="e">
        <f t="shared" si="13"/>
        <v>#N/A</v>
      </c>
      <c r="Z80" s="191" t="e">
        <f t="shared" si="14"/>
        <v>#N/A</v>
      </c>
      <c r="AA80" s="191" t="e">
        <f t="shared" si="15"/>
        <v>#N/A</v>
      </c>
      <c r="AB80" s="191" t="e">
        <f t="shared" si="16"/>
        <v>#N/A</v>
      </c>
      <c r="AC80" s="191">
        <f t="shared" si="17"/>
        <v>4110.9040519391256</v>
      </c>
      <c r="AD80" s="81"/>
      <c r="AE80" s="112" t="s">
        <v>330</v>
      </c>
      <c r="AF80" s="112" t="s">
        <v>289</v>
      </c>
      <c r="AG80" s="112" t="str">
        <f t="shared" si="18"/>
        <v>Philadelphia Manufacturing - Light Industrial</v>
      </c>
      <c r="AH80" s="193" t="e">
        <f t="shared" si="19"/>
        <v>#N/A</v>
      </c>
      <c r="AI80" s="193" t="e">
        <f t="shared" si="20"/>
        <v>#N/A</v>
      </c>
      <c r="AJ80" s="193" t="e">
        <f t="shared" si="21"/>
        <v>#N/A</v>
      </c>
      <c r="AK80" s="193" t="e">
        <f t="shared" si="22"/>
        <v>#N/A</v>
      </c>
      <c r="AL80" s="193">
        <f t="shared" si="23"/>
        <v>0.52402605533436053</v>
      </c>
    </row>
    <row r="81" spans="2:38" x14ac:dyDescent="0.25">
      <c r="B81" s="81"/>
      <c r="C81" s="81"/>
      <c r="D81" s="81"/>
      <c r="E81" s="81"/>
      <c r="F81" s="81"/>
      <c r="G81" s="81"/>
      <c r="H81" s="81"/>
      <c r="I81" s="81"/>
      <c r="J81" s="81"/>
      <c r="K81" s="81"/>
      <c r="L81" s="81"/>
      <c r="M81" s="81"/>
      <c r="N81" s="81"/>
      <c r="O81" s="81"/>
      <c r="P81" s="81"/>
      <c r="Q81" s="81"/>
      <c r="R81" s="81"/>
      <c r="S81" s="81"/>
      <c r="T81" s="81"/>
      <c r="U81" s="81"/>
      <c r="V81" s="112" t="s">
        <v>330</v>
      </c>
      <c r="W81" s="112" t="s">
        <v>291</v>
      </c>
      <c r="X81" s="112" t="str">
        <f t="shared" si="12"/>
        <v>Philadelphia Office - Large</v>
      </c>
      <c r="Y81" s="191">
        <f t="shared" si="13"/>
        <v>2173.090909090909</v>
      </c>
      <c r="Z81" s="191">
        <f t="shared" si="14"/>
        <v>2173.125</v>
      </c>
      <c r="AA81" s="191">
        <f t="shared" si="15"/>
        <v>2155.625</v>
      </c>
      <c r="AB81" s="191">
        <f t="shared" si="16"/>
        <v>3111.5</v>
      </c>
      <c r="AC81" s="191">
        <f t="shared" si="17"/>
        <v>4342.3132164956487</v>
      </c>
      <c r="AD81" s="81"/>
      <c r="AE81" s="112" t="s">
        <v>330</v>
      </c>
      <c r="AF81" s="112" t="s">
        <v>291</v>
      </c>
      <c r="AG81" s="112" t="str">
        <f t="shared" si="18"/>
        <v>Philadelphia Office - Large</v>
      </c>
      <c r="AH81" s="193">
        <f t="shared" si="19"/>
        <v>0.37291359236458116</v>
      </c>
      <c r="AI81" s="193">
        <f t="shared" si="20"/>
        <v>0.37488530195874403</v>
      </c>
      <c r="AJ81" s="193">
        <f t="shared" si="21"/>
        <v>0.37488530195874403</v>
      </c>
      <c r="AK81" s="193">
        <f t="shared" si="22"/>
        <v>0</v>
      </c>
      <c r="AL81" s="193">
        <f t="shared" si="23"/>
        <v>0.39120902206532965</v>
      </c>
    </row>
    <row r="82" spans="2:38" x14ac:dyDescent="0.25">
      <c r="B82" s="81"/>
      <c r="C82" s="81"/>
      <c r="D82" s="81"/>
      <c r="E82" s="81"/>
      <c r="F82" s="81"/>
      <c r="G82" s="81"/>
      <c r="H82" s="81"/>
      <c r="I82" s="81"/>
      <c r="J82" s="81"/>
      <c r="K82" s="81"/>
      <c r="L82" s="81"/>
      <c r="M82" s="81"/>
      <c r="N82" s="81"/>
      <c r="O82" s="81"/>
      <c r="P82" s="81"/>
      <c r="Q82" s="81"/>
      <c r="R82" s="81"/>
      <c r="S82" s="81"/>
      <c r="T82" s="81"/>
      <c r="U82" s="81"/>
      <c r="V82" s="112" t="s">
        <v>330</v>
      </c>
      <c r="W82" s="112" t="s">
        <v>293</v>
      </c>
      <c r="X82" s="112" t="str">
        <f t="shared" si="12"/>
        <v>Philadelphia Office - Small</v>
      </c>
      <c r="Y82" s="191">
        <f t="shared" si="13"/>
        <v>1899</v>
      </c>
      <c r="Z82" s="191">
        <f t="shared" si="14"/>
        <v>1899</v>
      </c>
      <c r="AA82" s="191">
        <f t="shared" si="15"/>
        <v>1898</v>
      </c>
      <c r="AB82" s="191">
        <f t="shared" si="16"/>
        <v>2267.3333333333335</v>
      </c>
      <c r="AC82" s="191">
        <f t="shared" si="17"/>
        <v>3784.0998930459123</v>
      </c>
      <c r="AD82" s="81"/>
      <c r="AE82" s="112" t="s">
        <v>330</v>
      </c>
      <c r="AF82" s="112" t="s">
        <v>293</v>
      </c>
      <c r="AG82" s="112" t="str">
        <f t="shared" si="18"/>
        <v>Philadelphia Office - Small</v>
      </c>
      <c r="AH82" s="193">
        <f t="shared" si="19"/>
        <v>0.35091322766519772</v>
      </c>
      <c r="AI82" s="193">
        <f t="shared" si="20"/>
        <v>0.35461614331954483</v>
      </c>
      <c r="AJ82" s="193">
        <f t="shared" si="21"/>
        <v>0.35461614331954483</v>
      </c>
      <c r="AK82" s="193">
        <f t="shared" si="22"/>
        <v>0</v>
      </c>
      <c r="AL82" s="193">
        <f t="shared" si="23"/>
        <v>0.38412336168203787</v>
      </c>
    </row>
    <row r="83" spans="2:38" x14ac:dyDescent="0.25">
      <c r="B83" s="81"/>
      <c r="C83" s="81"/>
      <c r="D83" s="81"/>
      <c r="E83" s="81"/>
      <c r="F83" s="81"/>
      <c r="G83" s="81"/>
      <c r="H83" s="81"/>
      <c r="I83" s="81"/>
      <c r="J83" s="81"/>
      <c r="K83" s="81"/>
      <c r="L83" s="81"/>
      <c r="M83" s="81"/>
      <c r="N83" s="81"/>
      <c r="O83" s="81"/>
      <c r="P83" s="81"/>
      <c r="Q83" s="81"/>
      <c r="R83" s="81"/>
      <c r="S83" s="81"/>
      <c r="T83" s="81"/>
      <c r="U83" s="81"/>
      <c r="V83" s="112" t="s">
        <v>330</v>
      </c>
      <c r="W83" s="112" t="s">
        <v>295</v>
      </c>
      <c r="X83" s="112" t="str">
        <f t="shared" si="12"/>
        <v>Philadelphia Restaurant - Fast-Food</v>
      </c>
      <c r="Y83" s="191" t="e">
        <f t="shared" si="13"/>
        <v>#N/A</v>
      </c>
      <c r="Z83" s="191" t="e">
        <f t="shared" si="14"/>
        <v>#N/A</v>
      </c>
      <c r="AA83" s="191" t="e">
        <f t="shared" si="15"/>
        <v>#N/A</v>
      </c>
      <c r="AB83" s="191" t="e">
        <f t="shared" si="16"/>
        <v>#N/A</v>
      </c>
      <c r="AC83" s="191">
        <f t="shared" si="17"/>
        <v>7238.2919852641298</v>
      </c>
      <c r="AD83" s="81"/>
      <c r="AE83" s="112" t="s">
        <v>330</v>
      </c>
      <c r="AF83" s="112" t="s">
        <v>295</v>
      </c>
      <c r="AG83" s="112" t="str">
        <f t="shared" si="18"/>
        <v>Philadelphia Restaurant - Fast-Food</v>
      </c>
      <c r="AH83" s="193" t="e">
        <f t="shared" si="19"/>
        <v>#N/A</v>
      </c>
      <c r="AI83" s="193" t="e">
        <f t="shared" si="20"/>
        <v>#N/A</v>
      </c>
      <c r="AJ83" s="193" t="e">
        <f t="shared" si="21"/>
        <v>#N/A</v>
      </c>
      <c r="AK83" s="193" t="e">
        <f t="shared" si="22"/>
        <v>#N/A</v>
      </c>
      <c r="AL83" s="193">
        <f t="shared" si="23"/>
        <v>0.46863663010468348</v>
      </c>
    </row>
    <row r="84" spans="2:38" x14ac:dyDescent="0.25">
      <c r="B84" s="81"/>
      <c r="C84" s="81"/>
      <c r="D84" s="81"/>
      <c r="E84" s="81"/>
      <c r="F84" s="81"/>
      <c r="G84" s="81"/>
      <c r="H84" s="81"/>
      <c r="I84" s="81"/>
      <c r="J84" s="81"/>
      <c r="K84" s="81"/>
      <c r="L84" s="81"/>
      <c r="M84" s="81"/>
      <c r="N84" s="81"/>
      <c r="O84" s="81"/>
      <c r="P84" s="81"/>
      <c r="Q84" s="81"/>
      <c r="R84" s="81"/>
      <c r="S84" s="81"/>
      <c r="T84" s="81"/>
      <c r="U84" s="81"/>
      <c r="V84" s="112" t="s">
        <v>330</v>
      </c>
      <c r="W84" s="112" t="s">
        <v>296</v>
      </c>
      <c r="X84" s="112" t="str">
        <f t="shared" si="12"/>
        <v>Philadelphia Restaurant - Sit-Down</v>
      </c>
      <c r="Y84" s="191" t="e">
        <f t="shared" si="13"/>
        <v>#N/A</v>
      </c>
      <c r="Z84" s="191" t="e">
        <f t="shared" si="14"/>
        <v>#N/A</v>
      </c>
      <c r="AA84" s="191" t="e">
        <f t="shared" si="15"/>
        <v>#N/A</v>
      </c>
      <c r="AB84" s="191" t="e">
        <f t="shared" si="16"/>
        <v>#N/A</v>
      </c>
      <c r="AC84" s="191">
        <f t="shared" si="17"/>
        <v>5213.1722816453976</v>
      </c>
      <c r="AD84" s="81"/>
      <c r="AE84" s="112" t="s">
        <v>330</v>
      </c>
      <c r="AF84" s="112" t="s">
        <v>296</v>
      </c>
      <c r="AG84" s="112" t="str">
        <f t="shared" si="18"/>
        <v>Philadelphia Restaurant - Sit-Down</v>
      </c>
      <c r="AH84" s="193" t="e">
        <f t="shared" si="19"/>
        <v>#N/A</v>
      </c>
      <c r="AI84" s="193" t="e">
        <f t="shared" si="20"/>
        <v>#N/A</v>
      </c>
      <c r="AJ84" s="193" t="e">
        <f t="shared" si="21"/>
        <v>#N/A</v>
      </c>
      <c r="AK84" s="193" t="e">
        <f t="shared" si="22"/>
        <v>#N/A</v>
      </c>
      <c r="AL84" s="193">
        <f t="shared" si="23"/>
        <v>0.52821354468546378</v>
      </c>
    </row>
    <row r="85" spans="2:38" x14ac:dyDescent="0.25">
      <c r="B85" s="81"/>
      <c r="C85" s="81"/>
      <c r="D85" s="81"/>
      <c r="E85" s="81"/>
      <c r="F85" s="81"/>
      <c r="G85" s="81"/>
      <c r="H85" s="81"/>
      <c r="I85" s="81"/>
      <c r="J85" s="81"/>
      <c r="K85" s="81"/>
      <c r="L85" s="81"/>
      <c r="M85" s="81"/>
      <c r="N85" s="81"/>
      <c r="O85" s="81"/>
      <c r="P85" s="81"/>
      <c r="Q85" s="81"/>
      <c r="R85" s="81"/>
      <c r="S85" s="81"/>
      <c r="T85" s="81"/>
      <c r="U85" s="81"/>
      <c r="V85" s="112" t="s">
        <v>330</v>
      </c>
      <c r="W85" s="112" t="s">
        <v>298</v>
      </c>
      <c r="X85" s="112" t="str">
        <f t="shared" si="12"/>
        <v>Philadelphia Retail - Multistory Large</v>
      </c>
      <c r="Y85" s="191">
        <f t="shared" si="13"/>
        <v>3225.4545454545455</v>
      </c>
      <c r="Z85" s="191">
        <f t="shared" si="14"/>
        <v>3225.625</v>
      </c>
      <c r="AA85" s="191">
        <f t="shared" si="15"/>
        <v>3184.875</v>
      </c>
      <c r="AB85" s="191">
        <f t="shared" si="16"/>
        <v>2397.5</v>
      </c>
      <c r="AC85" s="191">
        <f t="shared" si="17"/>
        <v>4885.0815022208681</v>
      </c>
      <c r="AD85" s="81"/>
      <c r="AE85" s="112" t="s">
        <v>330</v>
      </c>
      <c r="AF85" s="112" t="s">
        <v>298</v>
      </c>
      <c r="AG85" s="112" t="str">
        <f t="shared" si="18"/>
        <v>Philadelphia Retail - Multistory Large</v>
      </c>
      <c r="AH85" s="193">
        <f t="shared" si="19"/>
        <v>0.53645536996715282</v>
      </c>
      <c r="AI85" s="193">
        <f t="shared" si="20"/>
        <v>0.53809278061140331</v>
      </c>
      <c r="AJ85" s="193">
        <f t="shared" si="21"/>
        <v>0.53809278061140331</v>
      </c>
      <c r="AK85" s="193">
        <f t="shared" si="22"/>
        <v>0</v>
      </c>
      <c r="AL85" s="193">
        <f t="shared" si="23"/>
        <v>0.53442610296309445</v>
      </c>
    </row>
    <row r="86" spans="2:38" x14ac:dyDescent="0.25">
      <c r="B86" s="81"/>
      <c r="C86" s="81"/>
      <c r="D86" s="81"/>
      <c r="E86" s="81"/>
      <c r="F86" s="81"/>
      <c r="G86" s="81"/>
      <c r="H86" s="81"/>
      <c r="I86" s="81"/>
      <c r="J86" s="81"/>
      <c r="K86" s="81"/>
      <c r="L86" s="81"/>
      <c r="M86" s="81"/>
      <c r="N86" s="81"/>
      <c r="O86" s="81"/>
      <c r="P86" s="81"/>
      <c r="Q86" s="81"/>
      <c r="R86" s="81"/>
      <c r="S86" s="81"/>
      <c r="T86" s="81"/>
      <c r="U86" s="81"/>
      <c r="V86" s="112" t="s">
        <v>330</v>
      </c>
      <c r="W86" s="112" t="s">
        <v>299</v>
      </c>
      <c r="X86" s="112" t="str">
        <f t="shared" si="12"/>
        <v>Philadelphia Retail - Single-Story Large</v>
      </c>
      <c r="Y86" s="191" t="e">
        <f t="shared" si="13"/>
        <v>#N/A</v>
      </c>
      <c r="Z86" s="191" t="e">
        <f t="shared" si="14"/>
        <v>#N/A</v>
      </c>
      <c r="AA86" s="191" t="e">
        <f t="shared" si="15"/>
        <v>#N/A</v>
      </c>
      <c r="AB86" s="191" t="e">
        <f t="shared" si="16"/>
        <v>#N/A</v>
      </c>
      <c r="AC86" s="191">
        <f t="shared" si="17"/>
        <v>5497.0094142896141</v>
      </c>
      <c r="AD86" s="81"/>
      <c r="AE86" s="112" t="s">
        <v>330</v>
      </c>
      <c r="AF86" s="112" t="s">
        <v>299</v>
      </c>
      <c r="AG86" s="112" t="str">
        <f t="shared" si="18"/>
        <v>Philadelphia Retail - Single-Story Large</v>
      </c>
      <c r="AH86" s="193" t="e">
        <f t="shared" si="19"/>
        <v>#N/A</v>
      </c>
      <c r="AI86" s="193" t="e">
        <f t="shared" si="20"/>
        <v>#N/A</v>
      </c>
      <c r="AJ86" s="193" t="e">
        <f t="shared" si="21"/>
        <v>#N/A</v>
      </c>
      <c r="AK86" s="193" t="e">
        <f t="shared" si="22"/>
        <v>#N/A</v>
      </c>
      <c r="AL86" s="193">
        <f t="shared" si="23"/>
        <v>0.62817969897256831</v>
      </c>
    </row>
    <row r="87" spans="2:38" x14ac:dyDescent="0.25">
      <c r="B87" s="81"/>
      <c r="C87" s="81"/>
      <c r="D87" s="81"/>
      <c r="E87" s="81"/>
      <c r="F87" s="81"/>
      <c r="G87" s="81"/>
      <c r="H87" s="81"/>
      <c r="I87" s="81"/>
      <c r="J87" s="81"/>
      <c r="K87" s="81"/>
      <c r="L87" s="81"/>
      <c r="M87" s="81"/>
      <c r="N87" s="81"/>
      <c r="O87" s="81"/>
      <c r="P87" s="81"/>
      <c r="Q87" s="81"/>
      <c r="R87" s="81"/>
      <c r="S87" s="81"/>
      <c r="T87" s="81"/>
      <c r="U87" s="81"/>
      <c r="V87" s="112" t="s">
        <v>330</v>
      </c>
      <c r="W87" s="112" t="s">
        <v>300</v>
      </c>
      <c r="X87" s="112" t="str">
        <f t="shared" si="12"/>
        <v>Philadelphia Retail - Small</v>
      </c>
      <c r="Y87" s="191" t="e">
        <f t="shared" si="13"/>
        <v>#N/A</v>
      </c>
      <c r="Z87" s="191" t="e">
        <f t="shared" si="14"/>
        <v>#N/A</v>
      </c>
      <c r="AA87" s="191" t="e">
        <f t="shared" si="15"/>
        <v>#N/A</v>
      </c>
      <c r="AB87" s="191" t="e">
        <f t="shared" si="16"/>
        <v>#N/A</v>
      </c>
      <c r="AC87" s="191">
        <f t="shared" si="17"/>
        <v>4894.9273111160501</v>
      </c>
      <c r="AD87" s="81"/>
      <c r="AE87" s="112" t="s">
        <v>330</v>
      </c>
      <c r="AF87" s="112" t="s">
        <v>300</v>
      </c>
      <c r="AG87" s="112" t="str">
        <f t="shared" si="18"/>
        <v>Philadelphia Retail - Small</v>
      </c>
      <c r="AH87" s="193" t="e">
        <f t="shared" si="19"/>
        <v>#N/A</v>
      </c>
      <c r="AI87" s="193" t="e">
        <f t="shared" si="20"/>
        <v>#N/A</v>
      </c>
      <c r="AJ87" s="193" t="e">
        <f t="shared" si="21"/>
        <v>#N/A</v>
      </c>
      <c r="AK87" s="193" t="e">
        <f t="shared" si="22"/>
        <v>#N/A</v>
      </c>
      <c r="AL87" s="193">
        <f t="shared" si="23"/>
        <v>0.53119633400973754</v>
      </c>
    </row>
    <row r="88" spans="2:38" x14ac:dyDescent="0.25">
      <c r="B88" s="81"/>
      <c r="C88" s="81"/>
      <c r="D88" s="81"/>
      <c r="E88" s="81"/>
      <c r="F88" s="81"/>
      <c r="G88" s="81"/>
      <c r="H88" s="81"/>
      <c r="I88" s="81"/>
      <c r="J88" s="81"/>
      <c r="K88" s="81"/>
      <c r="L88" s="81"/>
      <c r="M88" s="81"/>
      <c r="N88" s="81"/>
      <c r="O88" s="81"/>
      <c r="P88" s="81"/>
      <c r="Q88" s="81"/>
      <c r="R88" s="81"/>
      <c r="S88" s="81"/>
      <c r="T88" s="81"/>
      <c r="U88" s="81"/>
      <c r="V88" s="112" t="s">
        <v>330</v>
      </c>
      <c r="W88" s="112" t="s">
        <v>301</v>
      </c>
      <c r="X88" s="112" t="str">
        <f t="shared" si="12"/>
        <v>Philadelphia Storage - Conditioned</v>
      </c>
      <c r="Y88" s="191" t="e">
        <f t="shared" si="13"/>
        <v>#N/A</v>
      </c>
      <c r="Z88" s="191" t="e">
        <f t="shared" si="14"/>
        <v>#N/A</v>
      </c>
      <c r="AA88" s="191" t="e">
        <f t="shared" si="15"/>
        <v>#N/A</v>
      </c>
      <c r="AB88" s="191" t="e">
        <f t="shared" si="16"/>
        <v>#N/A</v>
      </c>
      <c r="AC88" s="191">
        <f t="shared" si="17"/>
        <v>5168.3749999999973</v>
      </c>
      <c r="AD88" s="81"/>
      <c r="AE88" s="112" t="s">
        <v>330</v>
      </c>
      <c r="AF88" s="112" t="s">
        <v>301</v>
      </c>
      <c r="AG88" s="112" t="str">
        <f t="shared" si="18"/>
        <v>Philadelphia Storage - Conditioned</v>
      </c>
      <c r="AH88" s="193" t="e">
        <f t="shared" si="19"/>
        <v>#N/A</v>
      </c>
      <c r="AI88" s="193" t="e">
        <f t="shared" si="20"/>
        <v>#N/A</v>
      </c>
      <c r="AJ88" s="193" t="e">
        <f t="shared" si="21"/>
        <v>#N/A</v>
      </c>
      <c r="AK88" s="193" t="e">
        <f t="shared" si="22"/>
        <v>#N/A</v>
      </c>
      <c r="AL88" s="193">
        <f t="shared" si="23"/>
        <v>0.30486588504385875</v>
      </c>
    </row>
    <row r="89" spans="2:38" x14ac:dyDescent="0.25">
      <c r="B89" s="81"/>
      <c r="C89" s="81"/>
      <c r="D89" s="154"/>
      <c r="E89" s="154"/>
      <c r="F89" s="154"/>
      <c r="G89" s="154"/>
      <c r="H89" s="154"/>
      <c r="I89" s="154"/>
      <c r="J89" s="154"/>
      <c r="K89" s="81"/>
      <c r="L89" s="81"/>
      <c r="M89" s="81"/>
      <c r="N89" s="81"/>
      <c r="O89" s="81"/>
      <c r="P89" s="81"/>
      <c r="Q89" s="81"/>
      <c r="R89" s="81"/>
      <c r="S89" s="81"/>
      <c r="T89" s="81"/>
      <c r="U89" s="81"/>
      <c r="V89" s="112" t="s">
        <v>330</v>
      </c>
      <c r="W89" s="112" t="s">
        <v>302</v>
      </c>
      <c r="X89" s="112" t="str">
        <f t="shared" si="12"/>
        <v>Philadelphia Warehouse - Refrigerated</v>
      </c>
      <c r="Y89" s="191" t="e">
        <f t="shared" si="13"/>
        <v>#N/A</v>
      </c>
      <c r="Z89" s="191" t="e">
        <f t="shared" si="14"/>
        <v>#N/A</v>
      </c>
      <c r="AA89" s="191" t="e">
        <f t="shared" si="15"/>
        <v>#N/A</v>
      </c>
      <c r="AB89" s="191" t="e">
        <f t="shared" si="16"/>
        <v>#N/A</v>
      </c>
      <c r="AC89" s="191">
        <f t="shared" si="17"/>
        <v>4041</v>
      </c>
      <c r="AD89" s="81"/>
      <c r="AE89" s="112" t="s">
        <v>330</v>
      </c>
      <c r="AF89" s="112" t="s">
        <v>302</v>
      </c>
      <c r="AG89" s="112" t="str">
        <f t="shared" si="18"/>
        <v>Philadelphia Warehouse - Refrigerated</v>
      </c>
      <c r="AH89" s="193" t="e">
        <f t="shared" si="19"/>
        <v>#N/A</v>
      </c>
      <c r="AI89" s="193" t="e">
        <f t="shared" si="20"/>
        <v>#N/A</v>
      </c>
      <c r="AJ89" s="193" t="e">
        <f t="shared" si="21"/>
        <v>#N/A</v>
      </c>
      <c r="AK89" s="193" t="e">
        <f t="shared" si="22"/>
        <v>#N/A</v>
      </c>
      <c r="AL89" s="193">
        <f t="shared" si="23"/>
        <v>0.53221336617221027</v>
      </c>
    </row>
    <row r="90" spans="2:38" x14ac:dyDescent="0.25">
      <c r="B90" s="81"/>
      <c r="C90" s="81"/>
      <c r="D90" s="154"/>
      <c r="E90" s="154"/>
      <c r="F90" s="154"/>
      <c r="G90" s="154"/>
      <c r="H90" s="154"/>
      <c r="I90" s="154"/>
      <c r="J90" s="154"/>
      <c r="K90" s="81"/>
      <c r="L90" s="81"/>
      <c r="M90" s="81"/>
      <c r="N90" s="81"/>
      <c r="O90" s="81"/>
      <c r="P90" s="81"/>
      <c r="Q90" s="81"/>
      <c r="R90" s="81"/>
      <c r="S90" s="81"/>
      <c r="T90" s="81"/>
      <c r="U90" s="81"/>
      <c r="V90" s="112" t="s">
        <v>331</v>
      </c>
      <c r="W90" s="112" t="s">
        <v>272</v>
      </c>
      <c r="X90" s="112" t="str">
        <f t="shared" si="12"/>
        <v>Pittsburgh Assembly</v>
      </c>
      <c r="Y90" s="191" t="e">
        <f t="shared" si="13"/>
        <v>#N/A</v>
      </c>
      <c r="Z90" s="191" t="e">
        <f t="shared" si="14"/>
        <v>#N/A</v>
      </c>
      <c r="AA90" s="191" t="e">
        <f t="shared" si="15"/>
        <v>#N/A</v>
      </c>
      <c r="AB90" s="191" t="e">
        <f t="shared" si="16"/>
        <v>#N/A</v>
      </c>
      <c r="AC90" s="191">
        <f t="shared" si="17"/>
        <v>5200.9617421380972</v>
      </c>
      <c r="AD90" s="81"/>
      <c r="AE90" s="112" t="s">
        <v>331</v>
      </c>
      <c r="AF90" s="112" t="s">
        <v>272</v>
      </c>
      <c r="AG90" s="112" t="str">
        <f t="shared" si="18"/>
        <v>Pittsburgh Assembly</v>
      </c>
      <c r="AH90" s="193" t="e">
        <f t="shared" si="19"/>
        <v>#N/A</v>
      </c>
      <c r="AI90" s="193" t="e">
        <f t="shared" si="20"/>
        <v>#N/A</v>
      </c>
      <c r="AJ90" s="193" t="e">
        <f t="shared" si="21"/>
        <v>#N/A</v>
      </c>
      <c r="AK90" s="193" t="e">
        <f t="shared" si="22"/>
        <v>#N/A</v>
      </c>
      <c r="AL90" s="193">
        <f t="shared" si="23"/>
        <v>0.5598656916298157</v>
      </c>
    </row>
    <row r="91" spans="2:38" x14ac:dyDescent="0.25">
      <c r="B91" s="81"/>
      <c r="C91" s="81"/>
      <c r="D91" s="154"/>
      <c r="E91" s="154"/>
      <c r="F91" s="154"/>
      <c r="G91" s="154"/>
      <c r="H91" s="154"/>
      <c r="I91" s="154"/>
      <c r="J91" s="154"/>
      <c r="K91" s="81"/>
      <c r="L91" s="81"/>
      <c r="M91" s="81"/>
      <c r="N91" s="81"/>
      <c r="O91" s="81"/>
      <c r="P91" s="81"/>
      <c r="Q91" s="81"/>
      <c r="R91" s="81"/>
      <c r="S91" s="81"/>
      <c r="T91" s="81"/>
      <c r="U91" s="81"/>
      <c r="V91" s="112" t="s">
        <v>331</v>
      </c>
      <c r="W91" s="112" t="s">
        <v>274</v>
      </c>
      <c r="X91" s="112" t="str">
        <f t="shared" si="12"/>
        <v>Pittsburgh Education - Community College</v>
      </c>
      <c r="Y91" s="191">
        <f t="shared" si="13"/>
        <v>2774.818181818182</v>
      </c>
      <c r="Z91" s="191">
        <f t="shared" si="14"/>
        <v>2774</v>
      </c>
      <c r="AA91" s="191">
        <f t="shared" si="15"/>
        <v>2667.875</v>
      </c>
      <c r="AB91" s="191">
        <f t="shared" si="16"/>
        <v>4447.083333333333</v>
      </c>
      <c r="AC91" s="191">
        <f t="shared" si="17"/>
        <v>5910.9793939892343</v>
      </c>
      <c r="AD91" s="81"/>
      <c r="AE91" s="112" t="s">
        <v>331</v>
      </c>
      <c r="AF91" s="112" t="s">
        <v>274</v>
      </c>
      <c r="AG91" s="112" t="str">
        <f t="shared" si="18"/>
        <v>Pittsburgh Education - Community College</v>
      </c>
      <c r="AH91" s="193">
        <f t="shared" si="19"/>
        <v>0.40847560039291236</v>
      </c>
      <c r="AI91" s="193">
        <f t="shared" si="20"/>
        <v>0.40627621628100513</v>
      </c>
      <c r="AJ91" s="193">
        <f t="shared" si="21"/>
        <v>0.40627621628100513</v>
      </c>
      <c r="AK91" s="193">
        <f t="shared" si="22"/>
        <v>7.6188916205794689E-3</v>
      </c>
      <c r="AL91" s="193">
        <f t="shared" si="23"/>
        <v>0.43097923313520897</v>
      </c>
    </row>
    <row r="92" spans="2:38" x14ac:dyDescent="0.25">
      <c r="B92" s="81"/>
      <c r="C92" s="81"/>
      <c r="D92" s="154"/>
      <c r="E92" s="154"/>
      <c r="F92" s="154"/>
      <c r="G92" s="154"/>
      <c r="H92" s="154"/>
      <c r="I92" s="154"/>
      <c r="J92" s="154"/>
      <c r="K92" s="81"/>
      <c r="L92" s="81"/>
      <c r="M92" s="81"/>
      <c r="N92" s="81"/>
      <c r="O92" s="81"/>
      <c r="P92" s="81"/>
      <c r="Q92" s="81"/>
      <c r="R92" s="81"/>
      <c r="S92" s="81"/>
      <c r="T92" s="81"/>
      <c r="U92" s="81"/>
      <c r="V92" s="112" t="s">
        <v>331</v>
      </c>
      <c r="W92" s="112" t="s">
        <v>275</v>
      </c>
      <c r="X92" s="112" t="str">
        <f t="shared" si="12"/>
        <v>Pittsburgh Education - Primary School</v>
      </c>
      <c r="Y92" s="191" t="e">
        <f t="shared" si="13"/>
        <v>#N/A</v>
      </c>
      <c r="Z92" s="191" t="e">
        <f t="shared" si="14"/>
        <v>#N/A</v>
      </c>
      <c r="AA92" s="191" t="e">
        <f t="shared" si="15"/>
        <v>#N/A</v>
      </c>
      <c r="AB92" s="191" t="e">
        <f t="shared" si="16"/>
        <v>#N/A</v>
      </c>
      <c r="AC92" s="191">
        <f t="shared" si="17"/>
        <v>3789.9344182677351</v>
      </c>
      <c r="AD92" s="81"/>
      <c r="AE92" s="112" t="s">
        <v>331</v>
      </c>
      <c r="AF92" s="112" t="s">
        <v>275</v>
      </c>
      <c r="AG92" s="112" t="str">
        <f t="shared" si="18"/>
        <v>Pittsburgh Education - Primary School</v>
      </c>
      <c r="AH92" s="193" t="e">
        <f t="shared" si="19"/>
        <v>#N/A</v>
      </c>
      <c r="AI92" s="193" t="e">
        <f t="shared" si="20"/>
        <v>#N/A</v>
      </c>
      <c r="AJ92" s="193" t="e">
        <f t="shared" si="21"/>
        <v>#N/A</v>
      </c>
      <c r="AK92" s="193" t="e">
        <f t="shared" si="22"/>
        <v>#N/A</v>
      </c>
      <c r="AL92" s="193">
        <f t="shared" si="23"/>
        <v>0.17112344178170524</v>
      </c>
    </row>
    <row r="93" spans="2:38" x14ac:dyDescent="0.25">
      <c r="B93" s="81"/>
      <c r="C93" s="81"/>
      <c r="D93" s="154"/>
      <c r="E93" s="154"/>
      <c r="F93" s="154"/>
      <c r="G93" s="154"/>
      <c r="H93" s="154"/>
      <c r="I93" s="154"/>
      <c r="J93" s="154"/>
      <c r="K93" s="81"/>
      <c r="L93" s="81"/>
      <c r="M93" s="81"/>
      <c r="N93" s="81"/>
      <c r="O93" s="81"/>
      <c r="P93" s="81"/>
      <c r="Q93" s="81"/>
      <c r="R93" s="81"/>
      <c r="S93" s="81"/>
      <c r="T93" s="81"/>
      <c r="U93" s="81"/>
      <c r="V93" s="112" t="s">
        <v>331</v>
      </c>
      <c r="W93" s="112" t="s">
        <v>276</v>
      </c>
      <c r="X93" s="112" t="str">
        <f t="shared" si="12"/>
        <v>Pittsburgh Education - Relocatable Classroom</v>
      </c>
      <c r="Y93" s="191" t="e">
        <f t="shared" si="13"/>
        <v>#N/A</v>
      </c>
      <c r="Z93" s="191" t="e">
        <f t="shared" si="14"/>
        <v>#N/A</v>
      </c>
      <c r="AA93" s="191" t="e">
        <f t="shared" si="15"/>
        <v>#N/A</v>
      </c>
      <c r="AB93" s="191" t="e">
        <f t="shared" si="16"/>
        <v>#N/A</v>
      </c>
      <c r="AC93" s="191">
        <f t="shared" si="17"/>
        <v>5555.7834115565101</v>
      </c>
      <c r="AD93" s="81"/>
      <c r="AE93" s="112" t="s">
        <v>331</v>
      </c>
      <c r="AF93" s="112" t="s">
        <v>276</v>
      </c>
      <c r="AG93" s="112" t="str">
        <f t="shared" si="18"/>
        <v>Pittsburgh Education - Relocatable Classroom</v>
      </c>
      <c r="AH93" s="193" t="e">
        <f t="shared" si="19"/>
        <v>#N/A</v>
      </c>
      <c r="AI93" s="193" t="e">
        <f t="shared" si="20"/>
        <v>#N/A</v>
      </c>
      <c r="AJ93" s="193" t="e">
        <f t="shared" si="21"/>
        <v>#N/A</v>
      </c>
      <c r="AK93" s="193" t="e">
        <f t="shared" si="22"/>
        <v>#N/A</v>
      </c>
      <c r="AL93" s="193">
        <f t="shared" si="23"/>
        <v>0.20281365598474449</v>
      </c>
    </row>
    <row r="94" spans="2:38" x14ac:dyDescent="0.25">
      <c r="B94" s="81"/>
      <c r="C94" s="81"/>
      <c r="D94" s="154"/>
      <c r="E94" s="154"/>
      <c r="F94" s="154"/>
      <c r="G94" s="154"/>
      <c r="H94" s="154"/>
      <c r="I94" s="154"/>
      <c r="J94" s="154"/>
      <c r="K94" s="81"/>
      <c r="L94" s="81"/>
      <c r="M94" s="81"/>
      <c r="N94" s="81"/>
      <c r="O94" s="81"/>
      <c r="P94" s="81"/>
      <c r="Q94" s="81"/>
      <c r="R94" s="81"/>
      <c r="S94" s="81"/>
      <c r="T94" s="81"/>
      <c r="U94" s="81"/>
      <c r="V94" s="112" t="s">
        <v>331</v>
      </c>
      <c r="W94" s="112" t="s">
        <v>277</v>
      </c>
      <c r="X94" s="112" t="str">
        <f t="shared" si="12"/>
        <v>Pittsburgh Education - Secondary School</v>
      </c>
      <c r="Y94" s="191">
        <f t="shared" si="13"/>
        <v>2675.6363636363635</v>
      </c>
      <c r="Z94" s="191">
        <f t="shared" si="14"/>
        <v>2685</v>
      </c>
      <c r="AA94" s="191">
        <f t="shared" si="15"/>
        <v>2409.4285714285716</v>
      </c>
      <c r="AB94" s="191">
        <f t="shared" si="16"/>
        <v>3704.6666666666665</v>
      </c>
      <c r="AC94" s="191">
        <f t="shared" si="17"/>
        <v>3900.3848660116928</v>
      </c>
      <c r="AD94" s="81"/>
      <c r="AE94" s="112" t="s">
        <v>331</v>
      </c>
      <c r="AF94" s="112" t="s">
        <v>277</v>
      </c>
      <c r="AG94" s="112" t="str">
        <f t="shared" si="18"/>
        <v>Pittsburgh Education - Secondary School</v>
      </c>
      <c r="AH94" s="193">
        <f t="shared" si="19"/>
        <v>0.16643272352549129</v>
      </c>
      <c r="AI94" s="193">
        <f t="shared" si="20"/>
        <v>0.16666120021718042</v>
      </c>
      <c r="AJ94" s="193">
        <f t="shared" si="21"/>
        <v>0.16666120021718042</v>
      </c>
      <c r="AK94" s="193">
        <f t="shared" si="22"/>
        <v>2.4876802627186259E-3</v>
      </c>
      <c r="AL94" s="193">
        <f t="shared" si="23"/>
        <v>0.17118039796740955</v>
      </c>
    </row>
    <row r="95" spans="2:38" x14ac:dyDescent="0.25">
      <c r="B95" s="81"/>
      <c r="C95" s="81"/>
      <c r="D95" s="154"/>
      <c r="E95" s="154"/>
      <c r="F95" s="154"/>
      <c r="G95" s="154"/>
      <c r="H95" s="154"/>
      <c r="I95" s="154"/>
      <c r="J95" s="154"/>
      <c r="K95" s="81"/>
      <c r="L95" s="81"/>
      <c r="M95" s="81"/>
      <c r="N95" s="81"/>
      <c r="O95" s="81"/>
      <c r="P95" s="81"/>
      <c r="Q95" s="81"/>
      <c r="R95" s="81"/>
      <c r="S95" s="81"/>
      <c r="T95" s="81"/>
      <c r="U95" s="81"/>
      <c r="V95" s="112" t="s">
        <v>331</v>
      </c>
      <c r="W95" s="112" t="s">
        <v>278</v>
      </c>
      <c r="X95" s="112" t="str">
        <f t="shared" si="12"/>
        <v>Pittsburgh Education - University</v>
      </c>
      <c r="Y95" s="191">
        <f t="shared" si="13"/>
        <v>5055.545454545455</v>
      </c>
      <c r="Z95" s="191">
        <f t="shared" si="14"/>
        <v>5053.125</v>
      </c>
      <c r="AA95" s="191">
        <f t="shared" si="15"/>
        <v>4830.375</v>
      </c>
      <c r="AB95" s="191">
        <f t="shared" si="16"/>
        <v>4696.916666666667</v>
      </c>
      <c r="AC95" s="191">
        <f t="shared" si="17"/>
        <v>6053.3801203135963</v>
      </c>
      <c r="AD95" s="81"/>
      <c r="AE95" s="112" t="s">
        <v>331</v>
      </c>
      <c r="AF95" s="112" t="s">
        <v>278</v>
      </c>
      <c r="AG95" s="112" t="str">
        <f t="shared" si="18"/>
        <v>Pittsburgh Education - University</v>
      </c>
      <c r="AH95" s="193">
        <f t="shared" si="19"/>
        <v>0.37908437279170715</v>
      </c>
      <c r="AI95" s="193">
        <f t="shared" si="20"/>
        <v>0.37658096460319734</v>
      </c>
      <c r="AJ95" s="193">
        <f t="shared" si="21"/>
        <v>0.37658096460319734</v>
      </c>
      <c r="AK95" s="193">
        <f t="shared" si="22"/>
        <v>1.0001878048103874E-3</v>
      </c>
      <c r="AL95" s="193">
        <f t="shared" si="23"/>
        <v>0.40342019316471983</v>
      </c>
    </row>
    <row r="96" spans="2:38" x14ac:dyDescent="0.25">
      <c r="B96" s="81"/>
      <c r="C96" s="81"/>
      <c r="D96" s="154"/>
      <c r="E96" s="154"/>
      <c r="F96" s="154"/>
      <c r="G96" s="154"/>
      <c r="H96" s="154"/>
      <c r="I96" s="154"/>
      <c r="J96" s="154"/>
      <c r="K96" s="81"/>
      <c r="L96" s="81"/>
      <c r="M96" s="81"/>
      <c r="N96" s="81"/>
      <c r="O96" s="81"/>
      <c r="P96" s="81"/>
      <c r="Q96" s="81"/>
      <c r="R96" s="81"/>
      <c r="S96" s="81"/>
      <c r="T96" s="81"/>
      <c r="U96" s="81"/>
      <c r="V96" s="112" t="s">
        <v>331</v>
      </c>
      <c r="W96" s="112" t="s">
        <v>279</v>
      </c>
      <c r="X96" s="112" t="str">
        <f t="shared" si="12"/>
        <v>Pittsburgh Grocery</v>
      </c>
      <c r="Y96" s="191" t="e">
        <f t="shared" si="13"/>
        <v>#N/A</v>
      </c>
      <c r="Z96" s="191" t="e">
        <f t="shared" si="14"/>
        <v>#N/A</v>
      </c>
      <c r="AA96" s="191" t="e">
        <f t="shared" si="15"/>
        <v>#N/A</v>
      </c>
      <c r="AB96" s="191" t="e">
        <f t="shared" si="16"/>
        <v>#N/A</v>
      </c>
      <c r="AC96" s="191">
        <f t="shared" si="17"/>
        <v>6718.002241387574</v>
      </c>
      <c r="AD96" s="81"/>
      <c r="AE96" s="112" t="s">
        <v>331</v>
      </c>
      <c r="AF96" s="112" t="s">
        <v>279</v>
      </c>
      <c r="AG96" s="112" t="str">
        <f t="shared" si="18"/>
        <v>Pittsburgh Grocery</v>
      </c>
      <c r="AH96" s="193" t="e">
        <f t="shared" si="19"/>
        <v>#N/A</v>
      </c>
      <c r="AI96" s="193" t="e">
        <f t="shared" si="20"/>
        <v>#N/A</v>
      </c>
      <c r="AJ96" s="193" t="e">
        <f t="shared" si="21"/>
        <v>#N/A</v>
      </c>
      <c r="AK96" s="193" t="e">
        <f t="shared" si="22"/>
        <v>#N/A</v>
      </c>
      <c r="AL96" s="193">
        <f t="shared" si="23"/>
        <v>0.28712586976788879</v>
      </c>
    </row>
    <row r="97" spans="2:38" x14ac:dyDescent="0.25">
      <c r="B97" s="81"/>
      <c r="C97" s="81"/>
      <c r="D97" s="154"/>
      <c r="E97" s="154"/>
      <c r="F97" s="154"/>
      <c r="G97" s="154"/>
      <c r="H97" s="154"/>
      <c r="I97" s="154"/>
      <c r="J97" s="154"/>
      <c r="K97" s="81"/>
      <c r="L97" s="81"/>
      <c r="M97" s="81"/>
      <c r="N97" s="81"/>
      <c r="O97" s="81"/>
      <c r="P97" s="81"/>
      <c r="Q97" s="81"/>
      <c r="R97" s="81"/>
      <c r="S97" s="81"/>
      <c r="T97" s="81"/>
      <c r="U97" s="81"/>
      <c r="V97" s="112" t="s">
        <v>331</v>
      </c>
      <c r="W97" s="112" t="s">
        <v>281</v>
      </c>
      <c r="X97" s="112" t="str">
        <f t="shared" si="12"/>
        <v>Pittsburgh Health/Medical - Hospital</v>
      </c>
      <c r="Y97" s="191">
        <f t="shared" si="13"/>
        <v>5593.25</v>
      </c>
      <c r="Z97" s="191">
        <f t="shared" si="14"/>
        <v>5590.625</v>
      </c>
      <c r="AA97" s="191">
        <f t="shared" si="15"/>
        <v>4093.25</v>
      </c>
      <c r="AB97" s="191">
        <f t="shared" si="16"/>
        <v>8760</v>
      </c>
      <c r="AC97" s="191">
        <f t="shared" si="17"/>
        <v>8760</v>
      </c>
      <c r="AD97" s="81"/>
      <c r="AE97" s="112" t="s">
        <v>331</v>
      </c>
      <c r="AF97" s="112" t="s">
        <v>281</v>
      </c>
      <c r="AG97" s="112" t="str">
        <f t="shared" si="18"/>
        <v>Pittsburgh Health/Medical - Hospital</v>
      </c>
      <c r="AH97" s="193">
        <f t="shared" si="19"/>
        <v>0.47928016486498737</v>
      </c>
      <c r="AI97" s="193">
        <f t="shared" si="20"/>
        <v>0.47382378054023716</v>
      </c>
      <c r="AJ97" s="193">
        <f t="shared" si="21"/>
        <v>0.47382378054023716</v>
      </c>
      <c r="AK97" s="193">
        <f t="shared" si="22"/>
        <v>9.2031660513194877E-2</v>
      </c>
      <c r="AL97" s="193">
        <f t="shared" si="23"/>
        <v>0.45161349714840288</v>
      </c>
    </row>
    <row r="98" spans="2:38" x14ac:dyDescent="0.25">
      <c r="B98" s="81"/>
      <c r="C98" s="81"/>
      <c r="D98" s="154"/>
      <c r="E98" s="154"/>
      <c r="F98" s="154"/>
      <c r="G98" s="154"/>
      <c r="H98" s="154"/>
      <c r="I98" s="154"/>
      <c r="J98" s="154"/>
      <c r="K98" s="81"/>
      <c r="L98" s="81"/>
      <c r="M98" s="81"/>
      <c r="N98" s="81"/>
      <c r="O98" s="81"/>
      <c r="P98" s="81"/>
      <c r="Q98" s="81"/>
      <c r="R98" s="81"/>
      <c r="S98" s="81"/>
      <c r="T98" s="81"/>
      <c r="U98" s="81"/>
      <c r="V98" s="112" t="s">
        <v>331</v>
      </c>
      <c r="W98" s="112" t="s">
        <v>283</v>
      </c>
      <c r="X98" s="112" t="str">
        <f t="shared" si="12"/>
        <v>Pittsburgh Health/Medical - Nursing Home</v>
      </c>
      <c r="Y98" s="191">
        <f t="shared" si="13"/>
        <v>3899.7272727272725</v>
      </c>
      <c r="Z98" s="191">
        <f t="shared" si="14"/>
        <v>3902</v>
      </c>
      <c r="AA98" s="191">
        <f t="shared" si="15"/>
        <v>3570.5714285714284</v>
      </c>
      <c r="AB98" s="191">
        <f t="shared" si="16"/>
        <v>5991</v>
      </c>
      <c r="AC98" s="191">
        <f t="shared" si="17"/>
        <v>8760</v>
      </c>
      <c r="AD98" s="81"/>
      <c r="AE98" s="112" t="s">
        <v>331</v>
      </c>
      <c r="AF98" s="112" t="s">
        <v>283</v>
      </c>
      <c r="AG98" s="112" t="str">
        <f t="shared" si="18"/>
        <v>Pittsburgh Health/Medical - Nursing Home</v>
      </c>
      <c r="AH98" s="193">
        <f t="shared" si="19"/>
        <v>0.27624212287595085</v>
      </c>
      <c r="AI98" s="193">
        <f t="shared" si="20"/>
        <v>0.27724955573431842</v>
      </c>
      <c r="AJ98" s="193">
        <f t="shared" si="21"/>
        <v>0.27724955573431842</v>
      </c>
      <c r="AK98" s="193">
        <f t="shared" si="22"/>
        <v>4.8560746177020935E-4</v>
      </c>
      <c r="AL98" s="193">
        <f t="shared" si="23"/>
        <v>0.28714343628979588</v>
      </c>
    </row>
    <row r="99" spans="2:38" x14ac:dyDescent="0.25">
      <c r="B99" s="81"/>
      <c r="C99" s="81"/>
      <c r="D99" s="154"/>
      <c r="E99" s="154"/>
      <c r="F99" s="154"/>
      <c r="G99" s="154"/>
      <c r="H99" s="154"/>
      <c r="I99" s="154"/>
      <c r="J99" s="154"/>
      <c r="K99" s="81"/>
      <c r="L99" s="81"/>
      <c r="M99" s="81"/>
      <c r="N99" s="81"/>
      <c r="O99" s="81"/>
      <c r="P99" s="81"/>
      <c r="Q99" s="81"/>
      <c r="R99" s="81"/>
      <c r="S99" s="81"/>
      <c r="T99" s="81"/>
      <c r="U99" s="81"/>
      <c r="V99" s="112" t="s">
        <v>331</v>
      </c>
      <c r="W99" s="112" t="s">
        <v>285</v>
      </c>
      <c r="X99" s="112" t="str">
        <f t="shared" si="12"/>
        <v>Pittsburgh Lodging - Hotel</v>
      </c>
      <c r="Y99" s="191">
        <f t="shared" si="13"/>
        <v>5685.727272727273</v>
      </c>
      <c r="Z99" s="191">
        <f t="shared" si="14"/>
        <v>5683</v>
      </c>
      <c r="AA99" s="191">
        <f t="shared" si="15"/>
        <v>5238.875</v>
      </c>
      <c r="AB99" s="191">
        <f t="shared" si="16"/>
        <v>6574.416666666667</v>
      </c>
      <c r="AC99" s="191">
        <f t="shared" si="17"/>
        <v>8759.9999999999982</v>
      </c>
      <c r="AD99" s="81"/>
      <c r="AE99" s="112" t="s">
        <v>331</v>
      </c>
      <c r="AF99" s="112" t="s">
        <v>285</v>
      </c>
      <c r="AG99" s="112" t="str">
        <f t="shared" si="18"/>
        <v>Pittsburgh Lodging - Hotel</v>
      </c>
      <c r="AH99" s="193">
        <f t="shared" si="19"/>
        <v>0.69120335220886142</v>
      </c>
      <c r="AI99" s="193">
        <f t="shared" si="20"/>
        <v>0.69554081784880295</v>
      </c>
      <c r="AJ99" s="193">
        <f t="shared" si="21"/>
        <v>0.69554081784880295</v>
      </c>
      <c r="AK99" s="193">
        <f t="shared" si="22"/>
        <v>1.0972797193178124E-3</v>
      </c>
      <c r="AL99" s="193">
        <f t="shared" si="23"/>
        <v>0.72860170645893563</v>
      </c>
    </row>
    <row r="100" spans="2:38" x14ac:dyDescent="0.25">
      <c r="B100" s="81"/>
      <c r="C100" s="81"/>
      <c r="D100" s="154"/>
      <c r="E100" s="154"/>
      <c r="F100" s="154"/>
      <c r="G100" s="154"/>
      <c r="H100" s="154"/>
      <c r="I100" s="154"/>
      <c r="J100" s="154"/>
      <c r="K100" s="81"/>
      <c r="L100" s="81"/>
      <c r="M100" s="81"/>
      <c r="N100" s="81"/>
      <c r="O100" s="81"/>
      <c r="P100" s="81"/>
      <c r="Q100" s="81"/>
      <c r="R100" s="81"/>
      <c r="S100" s="81"/>
      <c r="T100" s="81"/>
      <c r="U100" s="81"/>
      <c r="V100" s="112" t="s">
        <v>331</v>
      </c>
      <c r="W100" s="112" t="s">
        <v>287</v>
      </c>
      <c r="X100" s="112" t="str">
        <f t="shared" si="12"/>
        <v>Pittsburgh Manufacturing - Bio/Tech</v>
      </c>
      <c r="Y100" s="191">
        <f t="shared" si="13"/>
        <v>1606</v>
      </c>
      <c r="Z100" s="191">
        <f t="shared" si="14"/>
        <v>1606</v>
      </c>
      <c r="AA100" s="191">
        <f t="shared" si="15"/>
        <v>1602</v>
      </c>
      <c r="AB100" s="191">
        <f t="shared" si="16"/>
        <v>1287</v>
      </c>
      <c r="AC100" s="191">
        <f t="shared" si="17"/>
        <v>3570.7575261179654</v>
      </c>
      <c r="AD100" s="81"/>
      <c r="AE100" s="112" t="s">
        <v>331</v>
      </c>
      <c r="AF100" s="112" t="s">
        <v>287</v>
      </c>
      <c r="AG100" s="112" t="str">
        <f t="shared" si="18"/>
        <v>Pittsburgh Manufacturing - Bio/Tech</v>
      </c>
      <c r="AH100" s="193">
        <f t="shared" si="19"/>
        <v>0.54280693909978339</v>
      </c>
      <c r="AI100" s="193">
        <f t="shared" si="20"/>
        <v>0.54413597938991798</v>
      </c>
      <c r="AJ100" s="193">
        <f t="shared" si="21"/>
        <v>0.54413597938991798</v>
      </c>
      <c r="AK100" s="193">
        <f t="shared" si="22"/>
        <v>0</v>
      </c>
      <c r="AL100" s="193">
        <f t="shared" si="23"/>
        <v>0.56946673973143713</v>
      </c>
    </row>
    <row r="101" spans="2:38" x14ac:dyDescent="0.25">
      <c r="B101" s="81"/>
      <c r="C101" s="81"/>
      <c r="D101" s="154"/>
      <c r="E101" s="154"/>
      <c r="F101" s="154"/>
      <c r="G101" s="154"/>
      <c r="H101" s="154"/>
      <c r="I101" s="154"/>
      <c r="J101" s="154"/>
      <c r="K101" s="81"/>
      <c r="L101" s="81"/>
      <c r="M101" s="81"/>
      <c r="N101" s="81"/>
      <c r="O101" s="81"/>
      <c r="P101" s="81"/>
      <c r="Q101" s="81"/>
      <c r="R101" s="81"/>
      <c r="S101" s="81"/>
      <c r="T101" s="81"/>
      <c r="U101" s="81"/>
      <c r="V101" s="112" t="s">
        <v>331</v>
      </c>
      <c r="W101" s="112" t="s">
        <v>289</v>
      </c>
      <c r="X101" s="112" t="str">
        <f t="shared" si="12"/>
        <v>Pittsburgh Manufacturing - Light Industrial</v>
      </c>
      <c r="Y101" s="191" t="e">
        <f t="shared" si="13"/>
        <v>#N/A</v>
      </c>
      <c r="Z101" s="191" t="e">
        <f t="shared" si="14"/>
        <v>#N/A</v>
      </c>
      <c r="AA101" s="191" t="e">
        <f t="shared" si="15"/>
        <v>#N/A</v>
      </c>
      <c r="AB101" s="191" t="e">
        <f t="shared" si="16"/>
        <v>#N/A</v>
      </c>
      <c r="AC101" s="191">
        <f t="shared" si="17"/>
        <v>4167.1542109471229</v>
      </c>
      <c r="AD101" s="81"/>
      <c r="AE101" s="112" t="s">
        <v>331</v>
      </c>
      <c r="AF101" s="112" t="s">
        <v>289</v>
      </c>
      <c r="AG101" s="112" t="str">
        <f t="shared" si="18"/>
        <v>Pittsburgh Manufacturing - Light Industrial</v>
      </c>
      <c r="AH101" s="193" t="e">
        <f t="shared" si="19"/>
        <v>#N/A</v>
      </c>
      <c r="AI101" s="193" t="e">
        <f t="shared" si="20"/>
        <v>#N/A</v>
      </c>
      <c r="AJ101" s="193" t="e">
        <f t="shared" si="21"/>
        <v>#N/A</v>
      </c>
      <c r="AK101" s="193" t="e">
        <f t="shared" si="22"/>
        <v>#N/A</v>
      </c>
      <c r="AL101" s="193">
        <f t="shared" si="23"/>
        <v>0.417976472576157</v>
      </c>
    </row>
    <row r="102" spans="2:38" x14ac:dyDescent="0.25">
      <c r="B102" s="81"/>
      <c r="C102" s="81"/>
      <c r="D102" s="154"/>
      <c r="E102" s="154"/>
      <c r="F102" s="154"/>
      <c r="G102" s="154"/>
      <c r="H102" s="154"/>
      <c r="I102" s="154"/>
      <c r="J102" s="154"/>
      <c r="K102" s="81"/>
      <c r="L102" s="81"/>
      <c r="M102" s="81"/>
      <c r="N102" s="81"/>
      <c r="O102" s="81"/>
      <c r="P102" s="81"/>
      <c r="Q102" s="81"/>
      <c r="R102" s="81"/>
      <c r="S102" s="81"/>
      <c r="T102" s="81"/>
      <c r="U102" s="81"/>
      <c r="V102" s="112" t="s">
        <v>331</v>
      </c>
      <c r="W102" s="112" t="s">
        <v>291</v>
      </c>
      <c r="X102" s="112" t="str">
        <f t="shared" si="12"/>
        <v>Pittsburgh Office - Large</v>
      </c>
      <c r="Y102" s="191">
        <f t="shared" si="13"/>
        <v>1876.090909090909</v>
      </c>
      <c r="Z102" s="191">
        <f t="shared" si="14"/>
        <v>1876.125</v>
      </c>
      <c r="AA102" s="191">
        <f t="shared" si="15"/>
        <v>1861.625</v>
      </c>
      <c r="AB102" s="191">
        <f t="shared" si="16"/>
        <v>3702.9166666666665</v>
      </c>
      <c r="AC102" s="191">
        <f t="shared" si="17"/>
        <v>4503.0834646610565</v>
      </c>
      <c r="AD102" s="81"/>
      <c r="AE102" s="112" t="s">
        <v>331</v>
      </c>
      <c r="AF102" s="112" t="s">
        <v>291</v>
      </c>
      <c r="AG102" s="112" t="str">
        <f t="shared" si="18"/>
        <v>Pittsburgh Office - Large</v>
      </c>
      <c r="AH102" s="193">
        <f t="shared" si="19"/>
        <v>0.32559507899322709</v>
      </c>
      <c r="AI102" s="193">
        <f t="shared" si="20"/>
        <v>0.32567961613933316</v>
      </c>
      <c r="AJ102" s="193">
        <f t="shared" si="21"/>
        <v>0.32567961613933316</v>
      </c>
      <c r="AK102" s="193">
        <f t="shared" si="22"/>
        <v>1.6756914277260863E-3</v>
      </c>
      <c r="AL102" s="193">
        <f t="shared" si="23"/>
        <v>0.34075083501454506</v>
      </c>
    </row>
    <row r="103" spans="2:38" x14ac:dyDescent="0.25">
      <c r="B103" s="81"/>
      <c r="C103" s="81"/>
      <c r="D103" s="154"/>
      <c r="E103" s="154"/>
      <c r="F103" s="154"/>
      <c r="G103" s="154"/>
      <c r="H103" s="154"/>
      <c r="I103" s="154"/>
      <c r="J103" s="154"/>
      <c r="K103" s="81"/>
      <c r="L103" s="81"/>
      <c r="M103" s="81"/>
      <c r="N103" s="81"/>
      <c r="O103" s="81"/>
      <c r="P103" s="81"/>
      <c r="Q103" s="81"/>
      <c r="R103" s="81"/>
      <c r="S103" s="81"/>
      <c r="T103" s="81"/>
      <c r="U103" s="81"/>
      <c r="V103" s="112" t="s">
        <v>331</v>
      </c>
      <c r="W103" s="112" t="s">
        <v>293</v>
      </c>
      <c r="X103" s="112" t="str">
        <f t="shared" si="12"/>
        <v>Pittsburgh Office - Small</v>
      </c>
      <c r="Y103" s="191">
        <f t="shared" si="13"/>
        <v>1602.090909090909</v>
      </c>
      <c r="Z103" s="191">
        <f t="shared" si="14"/>
        <v>1602</v>
      </c>
      <c r="AA103" s="191">
        <f t="shared" si="15"/>
        <v>1597</v>
      </c>
      <c r="AB103" s="191">
        <f t="shared" si="16"/>
        <v>2787.6</v>
      </c>
      <c r="AC103" s="191">
        <f t="shared" si="17"/>
        <v>3976.4017081878287</v>
      </c>
      <c r="AD103" s="81"/>
      <c r="AE103" s="112" t="s">
        <v>331</v>
      </c>
      <c r="AF103" s="112" t="s">
        <v>293</v>
      </c>
      <c r="AG103" s="112" t="str">
        <f t="shared" si="18"/>
        <v>Pittsburgh Office - Small</v>
      </c>
      <c r="AH103" s="193">
        <f t="shared" si="19"/>
        <v>0.31731080589233884</v>
      </c>
      <c r="AI103" s="193">
        <f t="shared" si="20"/>
        <v>0.31811161637729912</v>
      </c>
      <c r="AJ103" s="193">
        <f t="shared" si="21"/>
        <v>0.31811161637729912</v>
      </c>
      <c r="AK103" s="193">
        <f t="shared" si="22"/>
        <v>2.2876975391841281E-4</v>
      </c>
      <c r="AL103" s="193">
        <f t="shared" si="23"/>
        <v>0.35113613553305473</v>
      </c>
    </row>
    <row r="104" spans="2:38" x14ac:dyDescent="0.25">
      <c r="B104" s="81"/>
      <c r="C104" s="81"/>
      <c r="D104" s="154"/>
      <c r="E104" s="154"/>
      <c r="F104" s="154"/>
      <c r="G104" s="154"/>
      <c r="H104" s="154"/>
      <c r="I104" s="154"/>
      <c r="J104" s="154"/>
      <c r="K104" s="81"/>
      <c r="L104" s="81"/>
      <c r="M104" s="81"/>
      <c r="N104" s="81"/>
      <c r="O104" s="81"/>
      <c r="P104" s="81"/>
      <c r="Q104" s="81"/>
      <c r="R104" s="81"/>
      <c r="S104" s="81"/>
      <c r="T104" s="81"/>
      <c r="U104" s="81"/>
      <c r="V104" s="112" t="s">
        <v>331</v>
      </c>
      <c r="W104" s="112" t="s">
        <v>295</v>
      </c>
      <c r="X104" s="112" t="str">
        <f t="shared" si="12"/>
        <v>Pittsburgh Restaurant - Fast-Food</v>
      </c>
      <c r="Y104" s="191" t="e">
        <f t="shared" si="13"/>
        <v>#N/A</v>
      </c>
      <c r="Z104" s="191" t="e">
        <f t="shared" si="14"/>
        <v>#N/A</v>
      </c>
      <c r="AA104" s="191" t="e">
        <f t="shared" si="15"/>
        <v>#N/A</v>
      </c>
      <c r="AB104" s="191" t="e">
        <f t="shared" si="16"/>
        <v>#N/A</v>
      </c>
      <c r="AC104" s="191">
        <f t="shared" si="17"/>
        <v>7312.9628739150157</v>
      </c>
      <c r="AD104" s="81"/>
      <c r="AE104" s="112" t="s">
        <v>331</v>
      </c>
      <c r="AF104" s="112" t="s">
        <v>295</v>
      </c>
      <c r="AG104" s="112" t="str">
        <f t="shared" si="18"/>
        <v>Pittsburgh Restaurant - Fast-Food</v>
      </c>
      <c r="AH104" s="193" t="e">
        <f t="shared" si="19"/>
        <v>#N/A</v>
      </c>
      <c r="AI104" s="193" t="e">
        <f t="shared" si="20"/>
        <v>#N/A</v>
      </c>
      <c r="AJ104" s="193" t="e">
        <f t="shared" si="21"/>
        <v>#N/A</v>
      </c>
      <c r="AK104" s="193" t="e">
        <f t="shared" si="22"/>
        <v>#N/A</v>
      </c>
      <c r="AL104" s="193">
        <f t="shared" si="23"/>
        <v>0.44172881437655048</v>
      </c>
    </row>
    <row r="105" spans="2:38" x14ac:dyDescent="0.25">
      <c r="B105" s="81"/>
      <c r="C105" s="81"/>
      <c r="D105" s="154"/>
      <c r="E105" s="154"/>
      <c r="F105" s="154"/>
      <c r="G105" s="154"/>
      <c r="H105" s="154"/>
      <c r="I105" s="154"/>
      <c r="J105" s="154"/>
      <c r="K105" s="81"/>
      <c r="L105" s="81"/>
      <c r="M105" s="81"/>
      <c r="N105" s="81"/>
      <c r="O105" s="81"/>
      <c r="P105" s="81"/>
      <c r="Q105" s="81"/>
      <c r="R105" s="81"/>
      <c r="S105" s="81"/>
      <c r="T105" s="81"/>
      <c r="U105" s="81"/>
      <c r="V105" s="112" t="s">
        <v>331</v>
      </c>
      <c r="W105" s="112" t="s">
        <v>296</v>
      </c>
      <c r="X105" s="112" t="str">
        <f t="shared" si="12"/>
        <v>Pittsburgh Restaurant - Sit-Down</v>
      </c>
      <c r="Y105" s="191" t="e">
        <f t="shared" si="13"/>
        <v>#N/A</v>
      </c>
      <c r="Z105" s="191" t="e">
        <f t="shared" si="14"/>
        <v>#N/A</v>
      </c>
      <c r="AA105" s="191" t="e">
        <f t="shared" si="15"/>
        <v>#N/A</v>
      </c>
      <c r="AB105" s="191" t="e">
        <f t="shared" si="16"/>
        <v>#N/A</v>
      </c>
      <c r="AC105" s="191">
        <f t="shared" si="17"/>
        <v>5286.3498666732048</v>
      </c>
      <c r="AD105" s="81"/>
      <c r="AE105" s="112" t="s">
        <v>331</v>
      </c>
      <c r="AF105" s="112" t="s">
        <v>296</v>
      </c>
      <c r="AG105" s="112" t="str">
        <f t="shared" si="18"/>
        <v>Pittsburgh Restaurant - Sit-Down</v>
      </c>
      <c r="AH105" s="193" t="e">
        <f t="shared" si="19"/>
        <v>#N/A</v>
      </c>
      <c r="AI105" s="193" t="e">
        <f t="shared" si="20"/>
        <v>#N/A</v>
      </c>
      <c r="AJ105" s="193" t="e">
        <f t="shared" si="21"/>
        <v>#N/A</v>
      </c>
      <c r="AK105" s="193" t="e">
        <f t="shared" si="22"/>
        <v>#N/A</v>
      </c>
      <c r="AL105" s="193">
        <f t="shared" si="23"/>
        <v>0.53568531455748603</v>
      </c>
    </row>
    <row r="106" spans="2:38" x14ac:dyDescent="0.25">
      <c r="B106" s="81"/>
      <c r="C106" s="81"/>
      <c r="D106" s="154"/>
      <c r="E106" s="154"/>
      <c r="F106" s="154"/>
      <c r="G106" s="154"/>
      <c r="H106" s="154"/>
      <c r="I106" s="154"/>
      <c r="J106" s="154"/>
      <c r="K106" s="81"/>
      <c r="L106" s="81"/>
      <c r="M106" s="81"/>
      <c r="N106" s="81"/>
      <c r="O106" s="81"/>
      <c r="P106" s="81"/>
      <c r="Q106" s="81"/>
      <c r="R106" s="81"/>
      <c r="S106" s="81"/>
      <c r="T106" s="81"/>
      <c r="U106" s="81"/>
      <c r="V106" s="112" t="s">
        <v>331</v>
      </c>
      <c r="W106" s="112" t="s">
        <v>298</v>
      </c>
      <c r="X106" s="112" t="str">
        <f t="shared" si="12"/>
        <v>Pittsburgh Retail - Multistory Large</v>
      </c>
      <c r="Y106" s="191">
        <f t="shared" si="13"/>
        <v>2795</v>
      </c>
      <c r="Z106" s="191">
        <f t="shared" si="14"/>
        <v>2795</v>
      </c>
      <c r="AA106" s="191">
        <f t="shared" si="15"/>
        <v>2756.625</v>
      </c>
      <c r="AB106" s="191">
        <f t="shared" si="16"/>
        <v>2908.1666666666665</v>
      </c>
      <c r="AC106" s="191">
        <f t="shared" si="17"/>
        <v>4907.4486585895047</v>
      </c>
      <c r="AD106" s="81"/>
      <c r="AE106" s="112" t="s">
        <v>331</v>
      </c>
      <c r="AF106" s="112" t="s">
        <v>298</v>
      </c>
      <c r="AG106" s="112" t="str">
        <f t="shared" si="18"/>
        <v>Pittsburgh Retail - Multistory Large</v>
      </c>
      <c r="AH106" s="193">
        <f t="shared" si="19"/>
        <v>0.47096253080938266</v>
      </c>
      <c r="AI106" s="193">
        <f t="shared" si="20"/>
        <v>0.47035983218532651</v>
      </c>
      <c r="AJ106" s="193">
        <f t="shared" si="21"/>
        <v>0.47035983218532651</v>
      </c>
      <c r="AK106" s="193">
        <f t="shared" si="22"/>
        <v>0</v>
      </c>
      <c r="AL106" s="193">
        <f t="shared" si="23"/>
        <v>0.48095590739953586</v>
      </c>
    </row>
    <row r="107" spans="2:38" x14ac:dyDescent="0.25">
      <c r="B107" s="81"/>
      <c r="C107" s="81"/>
      <c r="D107" s="154"/>
      <c r="E107" s="154"/>
      <c r="F107" s="154"/>
      <c r="G107" s="154"/>
      <c r="H107" s="154"/>
      <c r="I107" s="154"/>
      <c r="J107" s="154"/>
      <c r="K107" s="81"/>
      <c r="L107" s="81"/>
      <c r="M107" s="81"/>
      <c r="N107" s="81"/>
      <c r="O107" s="81"/>
      <c r="P107" s="81"/>
      <c r="Q107" s="81"/>
      <c r="R107" s="81"/>
      <c r="S107" s="81"/>
      <c r="T107" s="81"/>
      <c r="U107" s="81"/>
      <c r="V107" s="112" t="s">
        <v>331</v>
      </c>
      <c r="W107" s="112" t="s">
        <v>299</v>
      </c>
      <c r="X107" s="112" t="str">
        <f t="shared" si="12"/>
        <v>Pittsburgh Retail - Single-Story Large</v>
      </c>
      <c r="Y107" s="191" t="e">
        <f t="shared" si="13"/>
        <v>#N/A</v>
      </c>
      <c r="Z107" s="191" t="e">
        <f t="shared" si="14"/>
        <v>#N/A</v>
      </c>
      <c r="AA107" s="191" t="e">
        <f t="shared" si="15"/>
        <v>#N/A</v>
      </c>
      <c r="AB107" s="191" t="e">
        <f t="shared" si="16"/>
        <v>#N/A</v>
      </c>
      <c r="AC107" s="191">
        <f t="shared" si="17"/>
        <v>5501.7110761086569</v>
      </c>
      <c r="AD107" s="81"/>
      <c r="AE107" s="112" t="s">
        <v>331</v>
      </c>
      <c r="AF107" s="112" t="s">
        <v>299</v>
      </c>
      <c r="AG107" s="112" t="str">
        <f t="shared" si="18"/>
        <v>Pittsburgh Retail - Single-Story Large</v>
      </c>
      <c r="AH107" s="193" t="e">
        <f t="shared" si="19"/>
        <v>#N/A</v>
      </c>
      <c r="AI107" s="193" t="e">
        <f t="shared" si="20"/>
        <v>#N/A</v>
      </c>
      <c r="AJ107" s="193" t="e">
        <f t="shared" si="21"/>
        <v>#N/A</v>
      </c>
      <c r="AK107" s="193" t="e">
        <f t="shared" si="22"/>
        <v>#N/A</v>
      </c>
      <c r="AL107" s="193">
        <f t="shared" si="23"/>
        <v>0.55405674064968069</v>
      </c>
    </row>
    <row r="108" spans="2:38" x14ac:dyDescent="0.25">
      <c r="B108" s="81"/>
      <c r="C108" s="81"/>
      <c r="D108" s="154"/>
      <c r="E108" s="154"/>
      <c r="F108" s="154"/>
      <c r="G108" s="154"/>
      <c r="H108" s="154"/>
      <c r="I108" s="154"/>
      <c r="J108" s="154"/>
      <c r="K108" s="81"/>
      <c r="L108" s="81"/>
      <c r="M108" s="81"/>
      <c r="N108" s="81"/>
      <c r="O108" s="81"/>
      <c r="P108" s="81"/>
      <c r="Q108" s="81"/>
      <c r="R108" s="81"/>
      <c r="S108" s="81"/>
      <c r="T108" s="81"/>
      <c r="U108" s="81"/>
      <c r="V108" s="112" t="s">
        <v>331</v>
      </c>
      <c r="W108" s="112" t="s">
        <v>300</v>
      </c>
      <c r="X108" s="112" t="str">
        <f t="shared" si="12"/>
        <v>Pittsburgh Retail - Small</v>
      </c>
      <c r="Y108" s="191" t="e">
        <f t="shared" si="13"/>
        <v>#N/A</v>
      </c>
      <c r="Z108" s="191" t="e">
        <f t="shared" si="14"/>
        <v>#N/A</v>
      </c>
      <c r="AA108" s="191" t="e">
        <f t="shared" si="15"/>
        <v>#N/A</v>
      </c>
      <c r="AB108" s="191" t="e">
        <f t="shared" si="16"/>
        <v>#N/A</v>
      </c>
      <c r="AC108" s="191">
        <f t="shared" si="17"/>
        <v>5030.3733852776004</v>
      </c>
      <c r="AD108" s="81"/>
      <c r="AE108" s="112" t="s">
        <v>331</v>
      </c>
      <c r="AF108" s="112" t="s">
        <v>300</v>
      </c>
      <c r="AG108" s="112" t="str">
        <f t="shared" si="18"/>
        <v>Pittsburgh Retail - Small</v>
      </c>
      <c r="AH108" s="193" t="e">
        <f t="shared" si="19"/>
        <v>#N/A</v>
      </c>
      <c r="AI108" s="193" t="e">
        <f t="shared" si="20"/>
        <v>#N/A</v>
      </c>
      <c r="AJ108" s="193" t="e">
        <f t="shared" si="21"/>
        <v>#N/A</v>
      </c>
      <c r="AK108" s="193" t="e">
        <f t="shared" si="22"/>
        <v>#N/A</v>
      </c>
      <c r="AL108" s="193">
        <f t="shared" si="23"/>
        <v>0.5854692901570715</v>
      </c>
    </row>
    <row r="109" spans="2:38" x14ac:dyDescent="0.25">
      <c r="B109" s="81"/>
      <c r="C109" s="81"/>
      <c r="D109" s="154"/>
      <c r="E109" s="154"/>
      <c r="F109" s="154"/>
      <c r="G109" s="154"/>
      <c r="H109" s="154"/>
      <c r="I109" s="154"/>
      <c r="J109" s="154"/>
      <c r="K109" s="81"/>
      <c r="L109" s="81"/>
      <c r="M109" s="81"/>
      <c r="N109" s="81"/>
      <c r="O109" s="81"/>
      <c r="P109" s="81"/>
      <c r="Q109" s="81"/>
      <c r="R109" s="81"/>
      <c r="S109" s="81"/>
      <c r="T109" s="81"/>
      <c r="U109" s="81"/>
      <c r="V109" s="112" t="s">
        <v>331</v>
      </c>
      <c r="W109" s="112" t="s">
        <v>301</v>
      </c>
      <c r="X109" s="112" t="str">
        <f t="shared" si="12"/>
        <v>Pittsburgh Storage - Conditioned</v>
      </c>
      <c r="Y109" s="191" t="e">
        <f t="shared" si="13"/>
        <v>#N/A</v>
      </c>
      <c r="Z109" s="191" t="e">
        <f t="shared" si="14"/>
        <v>#N/A</v>
      </c>
      <c r="AA109" s="191" t="e">
        <f t="shared" si="15"/>
        <v>#N/A</v>
      </c>
      <c r="AB109" s="191" t="e">
        <f t="shared" si="16"/>
        <v>#N/A</v>
      </c>
      <c r="AC109" s="191">
        <f t="shared" si="17"/>
        <v>5109.75</v>
      </c>
      <c r="AD109" s="81"/>
      <c r="AE109" s="112" t="s">
        <v>331</v>
      </c>
      <c r="AF109" s="112" t="s">
        <v>301</v>
      </c>
      <c r="AG109" s="112" t="str">
        <f t="shared" si="18"/>
        <v>Pittsburgh Storage - Conditioned</v>
      </c>
      <c r="AH109" s="193" t="e">
        <f t="shared" si="19"/>
        <v>#N/A</v>
      </c>
      <c r="AI109" s="193" t="e">
        <f t="shared" si="20"/>
        <v>#N/A</v>
      </c>
      <c r="AJ109" s="193" t="e">
        <f t="shared" si="21"/>
        <v>#N/A</v>
      </c>
      <c r="AK109" s="193" t="e">
        <f t="shared" si="22"/>
        <v>#N/A</v>
      </c>
      <c r="AL109" s="193">
        <f t="shared" si="23"/>
        <v>0.22540857861048752</v>
      </c>
    </row>
    <row r="110" spans="2:38" x14ac:dyDescent="0.25">
      <c r="B110" s="81"/>
      <c r="C110" s="81"/>
      <c r="D110" s="154"/>
      <c r="E110" s="154"/>
      <c r="F110" s="154"/>
      <c r="G110" s="154"/>
      <c r="H110" s="154"/>
      <c r="I110" s="154"/>
      <c r="J110" s="154"/>
      <c r="K110" s="81"/>
      <c r="L110" s="81"/>
      <c r="M110" s="81"/>
      <c r="N110" s="81"/>
      <c r="O110" s="81"/>
      <c r="P110" s="81"/>
      <c r="Q110" s="81"/>
      <c r="R110" s="81"/>
      <c r="S110" s="81"/>
      <c r="T110" s="81"/>
      <c r="U110" s="81"/>
      <c r="V110" s="112" t="s">
        <v>331</v>
      </c>
      <c r="W110" s="112" t="s">
        <v>302</v>
      </c>
      <c r="X110" s="112" t="str">
        <f t="shared" si="12"/>
        <v>Pittsburgh Warehouse - Refrigerated</v>
      </c>
      <c r="Y110" s="191" t="e">
        <f t="shared" si="13"/>
        <v>#N/A</v>
      </c>
      <c r="Z110" s="191" t="e">
        <f t="shared" si="14"/>
        <v>#N/A</v>
      </c>
      <c r="AA110" s="191" t="e">
        <f t="shared" si="15"/>
        <v>#N/A</v>
      </c>
      <c r="AB110" s="191" t="e">
        <f t="shared" si="16"/>
        <v>#N/A</v>
      </c>
      <c r="AC110" s="191">
        <f t="shared" si="17"/>
        <v>4041</v>
      </c>
      <c r="AD110" s="81"/>
      <c r="AE110" s="112" t="s">
        <v>331</v>
      </c>
      <c r="AF110" s="112" t="s">
        <v>302</v>
      </c>
      <c r="AG110" s="112" t="str">
        <f t="shared" si="18"/>
        <v>Pittsburgh Warehouse - Refrigerated</v>
      </c>
      <c r="AH110" s="193" t="e">
        <f t="shared" si="19"/>
        <v>#N/A</v>
      </c>
      <c r="AI110" s="193" t="e">
        <f t="shared" si="20"/>
        <v>#N/A</v>
      </c>
      <c r="AJ110" s="193" t="e">
        <f t="shared" si="21"/>
        <v>#N/A</v>
      </c>
      <c r="AK110" s="193" t="e">
        <f t="shared" si="22"/>
        <v>#N/A</v>
      </c>
      <c r="AL110" s="193">
        <f t="shared" si="23"/>
        <v>0.50753996668882773</v>
      </c>
    </row>
    <row r="111" spans="2:38" x14ac:dyDescent="0.25">
      <c r="B111" s="81"/>
      <c r="C111" s="81"/>
      <c r="D111" s="154"/>
      <c r="E111" s="154"/>
      <c r="F111" s="154"/>
      <c r="G111" s="154"/>
      <c r="H111" s="154"/>
      <c r="I111" s="154"/>
      <c r="J111" s="154"/>
      <c r="K111" s="81"/>
      <c r="L111" s="81"/>
      <c r="M111" s="81"/>
      <c r="N111" s="81"/>
      <c r="O111" s="81"/>
      <c r="P111" s="81"/>
      <c r="Q111" s="81"/>
      <c r="R111" s="81"/>
      <c r="S111" s="81"/>
      <c r="T111" s="81"/>
      <c r="U111" s="81"/>
      <c r="V111" s="112" t="s">
        <v>332</v>
      </c>
      <c r="W111" s="112" t="s">
        <v>272</v>
      </c>
      <c r="X111" s="112" t="str">
        <f t="shared" si="12"/>
        <v>Scranton Assembly</v>
      </c>
      <c r="Y111" s="191" t="e">
        <f t="shared" si="13"/>
        <v>#N/A</v>
      </c>
      <c r="Z111" s="191" t="e">
        <f t="shared" si="14"/>
        <v>#N/A</v>
      </c>
      <c r="AA111" s="191" t="e">
        <f t="shared" si="15"/>
        <v>#N/A</v>
      </c>
      <c r="AB111" s="191" t="e">
        <f t="shared" si="16"/>
        <v>#N/A</v>
      </c>
      <c r="AC111" s="191">
        <f t="shared" si="17"/>
        <v>5207.0685613632522</v>
      </c>
      <c r="AD111" s="81"/>
      <c r="AE111" s="112" t="s">
        <v>332</v>
      </c>
      <c r="AF111" s="112" t="s">
        <v>272</v>
      </c>
      <c r="AG111" s="112" t="str">
        <f t="shared" si="18"/>
        <v>Scranton Assembly</v>
      </c>
      <c r="AH111" s="193" t="e">
        <f t="shared" si="19"/>
        <v>#N/A</v>
      </c>
      <c r="AI111" s="193" t="e">
        <f t="shared" si="20"/>
        <v>#N/A</v>
      </c>
      <c r="AJ111" s="193" t="e">
        <f t="shared" si="21"/>
        <v>#N/A</v>
      </c>
      <c r="AK111" s="193" t="e">
        <f t="shared" si="22"/>
        <v>#N/A</v>
      </c>
      <c r="AL111" s="193">
        <f t="shared" si="23"/>
        <v>0.47446888419569361</v>
      </c>
    </row>
    <row r="112" spans="2:38" x14ac:dyDescent="0.25">
      <c r="B112" s="81"/>
      <c r="C112" s="81"/>
      <c r="D112" s="154"/>
      <c r="E112" s="154"/>
      <c r="F112" s="154"/>
      <c r="G112" s="154"/>
      <c r="H112" s="154"/>
      <c r="I112" s="154"/>
      <c r="J112" s="154"/>
      <c r="K112" s="81"/>
      <c r="L112" s="81"/>
      <c r="M112" s="81"/>
      <c r="N112" s="81"/>
      <c r="O112" s="81"/>
      <c r="P112" s="81"/>
      <c r="Q112" s="81"/>
      <c r="R112" s="81"/>
      <c r="S112" s="81"/>
      <c r="T112" s="81"/>
      <c r="U112" s="81"/>
      <c r="V112" s="112" t="s">
        <v>332</v>
      </c>
      <c r="W112" s="112" t="s">
        <v>274</v>
      </c>
      <c r="X112" s="112" t="str">
        <f t="shared" si="12"/>
        <v>Scranton Education - Community College</v>
      </c>
      <c r="Y112" s="191">
        <f t="shared" si="13"/>
        <v>2660.4545454545455</v>
      </c>
      <c r="Z112" s="191">
        <f t="shared" si="14"/>
        <v>2660.25</v>
      </c>
      <c r="AA112" s="191">
        <f t="shared" si="15"/>
        <v>2429</v>
      </c>
      <c r="AB112" s="191">
        <f t="shared" si="16"/>
        <v>4561.8461538461543</v>
      </c>
      <c r="AC112" s="191">
        <f t="shared" si="17"/>
        <v>5794.7065606453161</v>
      </c>
      <c r="AD112" s="81"/>
      <c r="AE112" s="112" t="s">
        <v>332</v>
      </c>
      <c r="AF112" s="112" t="s">
        <v>274</v>
      </c>
      <c r="AG112" s="112" t="str">
        <f t="shared" si="18"/>
        <v>Scranton Education - Community College</v>
      </c>
      <c r="AH112" s="193">
        <f t="shared" si="19"/>
        <v>0.35344031121186137</v>
      </c>
      <c r="AI112" s="193">
        <f t="shared" si="20"/>
        <v>0.35074133040289246</v>
      </c>
      <c r="AJ112" s="193">
        <f t="shared" si="21"/>
        <v>0.35074133040289246</v>
      </c>
      <c r="AK112" s="193">
        <f t="shared" si="22"/>
        <v>7.0821265910487371E-3</v>
      </c>
      <c r="AL112" s="193">
        <f t="shared" si="23"/>
        <v>0.40473316655999875</v>
      </c>
    </row>
    <row r="113" spans="2:38" x14ac:dyDescent="0.25">
      <c r="B113" s="81"/>
      <c r="C113" s="81"/>
      <c r="D113" s="154"/>
      <c r="E113" s="154"/>
      <c r="F113" s="154"/>
      <c r="G113" s="154"/>
      <c r="H113" s="154"/>
      <c r="I113" s="154"/>
      <c r="J113" s="154"/>
      <c r="K113" s="81"/>
      <c r="L113" s="81"/>
      <c r="M113" s="81"/>
      <c r="N113" s="81"/>
      <c r="O113" s="81"/>
      <c r="P113" s="81"/>
      <c r="Q113" s="81"/>
      <c r="R113" s="81"/>
      <c r="S113" s="81"/>
      <c r="T113" s="81"/>
      <c r="U113" s="81"/>
      <c r="V113" s="112" t="s">
        <v>332</v>
      </c>
      <c r="W113" s="112" t="s">
        <v>275</v>
      </c>
      <c r="X113" s="112" t="str">
        <f t="shared" si="12"/>
        <v>Scranton Education - Primary School</v>
      </c>
      <c r="Y113" s="191" t="e">
        <f t="shared" si="13"/>
        <v>#N/A</v>
      </c>
      <c r="Z113" s="191" t="e">
        <f t="shared" si="14"/>
        <v>#N/A</v>
      </c>
      <c r="AA113" s="191" t="e">
        <f t="shared" si="15"/>
        <v>#N/A</v>
      </c>
      <c r="AB113" s="191" t="e">
        <f t="shared" si="16"/>
        <v>#N/A</v>
      </c>
      <c r="AC113" s="191">
        <f t="shared" si="17"/>
        <v>3880.514470878431</v>
      </c>
      <c r="AD113" s="81"/>
      <c r="AE113" s="112" t="s">
        <v>332</v>
      </c>
      <c r="AF113" s="112" t="s">
        <v>275</v>
      </c>
      <c r="AG113" s="112" t="str">
        <f t="shared" si="18"/>
        <v>Scranton Education - Primary School</v>
      </c>
      <c r="AH113" s="193" t="e">
        <f t="shared" si="19"/>
        <v>#N/A</v>
      </c>
      <c r="AI113" s="193" t="e">
        <f t="shared" si="20"/>
        <v>#N/A</v>
      </c>
      <c r="AJ113" s="193" t="e">
        <f t="shared" si="21"/>
        <v>#N/A</v>
      </c>
      <c r="AK113" s="193" t="e">
        <f t="shared" si="22"/>
        <v>#N/A</v>
      </c>
      <c r="AL113" s="193">
        <f t="shared" si="23"/>
        <v>0.10717266935252916</v>
      </c>
    </row>
    <row r="114" spans="2:38" x14ac:dyDescent="0.25">
      <c r="B114" s="81"/>
      <c r="C114" s="81"/>
      <c r="D114" s="154"/>
      <c r="E114" s="154"/>
      <c r="F114" s="154"/>
      <c r="G114" s="154"/>
      <c r="H114" s="154"/>
      <c r="I114" s="154"/>
      <c r="J114" s="154"/>
      <c r="K114" s="81"/>
      <c r="L114" s="81"/>
      <c r="M114" s="81"/>
      <c r="N114" s="81"/>
      <c r="O114" s="81"/>
      <c r="P114" s="81"/>
      <c r="Q114" s="81"/>
      <c r="R114" s="81"/>
      <c r="S114" s="81"/>
      <c r="T114" s="81"/>
      <c r="U114" s="81"/>
      <c r="V114" s="112" t="s">
        <v>332</v>
      </c>
      <c r="W114" s="112" t="s">
        <v>276</v>
      </c>
      <c r="X114" s="112" t="str">
        <f t="shared" si="12"/>
        <v>Scranton Education - Relocatable Classroom</v>
      </c>
      <c r="Y114" s="191" t="e">
        <f t="shared" si="13"/>
        <v>#N/A</v>
      </c>
      <c r="Z114" s="191" t="e">
        <f t="shared" si="14"/>
        <v>#N/A</v>
      </c>
      <c r="AA114" s="191" t="e">
        <f t="shared" si="15"/>
        <v>#N/A</v>
      </c>
      <c r="AB114" s="191" t="e">
        <f t="shared" si="16"/>
        <v>#N/A</v>
      </c>
      <c r="AC114" s="191">
        <f t="shared" si="17"/>
        <v>5607.1097131186243</v>
      </c>
      <c r="AD114" s="81"/>
      <c r="AE114" s="112" t="s">
        <v>332</v>
      </c>
      <c r="AF114" s="112" t="s">
        <v>276</v>
      </c>
      <c r="AG114" s="112" t="str">
        <f t="shared" si="18"/>
        <v>Scranton Education - Relocatable Classroom</v>
      </c>
      <c r="AH114" s="193" t="e">
        <f t="shared" si="19"/>
        <v>#N/A</v>
      </c>
      <c r="AI114" s="193" t="e">
        <f t="shared" si="20"/>
        <v>#N/A</v>
      </c>
      <c r="AJ114" s="193" t="e">
        <f t="shared" si="21"/>
        <v>#N/A</v>
      </c>
      <c r="AK114" s="193" t="e">
        <f t="shared" si="22"/>
        <v>#N/A</v>
      </c>
      <c r="AL114" s="193">
        <f t="shared" si="23"/>
        <v>0.13781843316943598</v>
      </c>
    </row>
    <row r="115" spans="2:38" x14ac:dyDescent="0.25">
      <c r="B115" s="81"/>
      <c r="C115" s="81"/>
      <c r="D115" s="154"/>
      <c r="E115" s="154"/>
      <c r="F115" s="154"/>
      <c r="G115" s="154"/>
      <c r="H115" s="154"/>
      <c r="I115" s="154"/>
      <c r="J115" s="154"/>
      <c r="K115" s="81"/>
      <c r="L115" s="81"/>
      <c r="M115" s="81"/>
      <c r="N115" s="81"/>
      <c r="O115" s="81"/>
      <c r="P115" s="81"/>
      <c r="Q115" s="81"/>
      <c r="R115" s="81"/>
      <c r="S115" s="81"/>
      <c r="T115" s="81"/>
      <c r="U115" s="81"/>
      <c r="V115" s="112" t="s">
        <v>332</v>
      </c>
      <c r="W115" s="112" t="s">
        <v>277</v>
      </c>
      <c r="X115" s="112" t="str">
        <f t="shared" si="12"/>
        <v>Scranton Education - Secondary School</v>
      </c>
      <c r="Y115" s="191">
        <f t="shared" si="13"/>
        <v>2310.090909090909</v>
      </c>
      <c r="Z115" s="191">
        <f t="shared" si="14"/>
        <v>2313</v>
      </c>
      <c r="AA115" s="191">
        <f t="shared" si="15"/>
        <v>2164</v>
      </c>
      <c r="AB115" s="191">
        <f t="shared" si="16"/>
        <v>3829.9230769230771</v>
      </c>
      <c r="AC115" s="191">
        <f t="shared" si="17"/>
        <v>3982.5745940767565</v>
      </c>
      <c r="AD115" s="81"/>
      <c r="AE115" s="112" t="s">
        <v>332</v>
      </c>
      <c r="AF115" s="112" t="s">
        <v>277</v>
      </c>
      <c r="AG115" s="112" t="str">
        <f t="shared" si="18"/>
        <v>Scranton Education - Secondary School</v>
      </c>
      <c r="AH115" s="193">
        <f t="shared" si="19"/>
        <v>0.11767630228402572</v>
      </c>
      <c r="AI115" s="193">
        <f t="shared" si="20"/>
        <v>0.11737954737460272</v>
      </c>
      <c r="AJ115" s="193">
        <f t="shared" si="21"/>
        <v>0.11737954737460272</v>
      </c>
      <c r="AK115" s="193">
        <f t="shared" si="22"/>
        <v>1.34673699421549E-3</v>
      </c>
      <c r="AL115" s="193">
        <f t="shared" si="23"/>
        <v>0.12160960058101301</v>
      </c>
    </row>
    <row r="116" spans="2:38" x14ac:dyDescent="0.25">
      <c r="B116" s="81"/>
      <c r="C116" s="81"/>
      <c r="D116" s="154"/>
      <c r="E116" s="154"/>
      <c r="F116" s="154"/>
      <c r="G116" s="154"/>
      <c r="H116" s="154"/>
      <c r="I116" s="154"/>
      <c r="J116" s="154"/>
      <c r="K116" s="81"/>
      <c r="L116" s="81"/>
      <c r="M116" s="81"/>
      <c r="N116" s="81"/>
      <c r="O116" s="81"/>
      <c r="P116" s="81"/>
      <c r="Q116" s="81"/>
      <c r="R116" s="81"/>
      <c r="S116" s="81"/>
      <c r="T116" s="81"/>
      <c r="U116" s="81"/>
      <c r="V116" s="112" t="s">
        <v>332</v>
      </c>
      <c r="W116" s="112" t="s">
        <v>278</v>
      </c>
      <c r="X116" s="112" t="str">
        <f t="shared" si="12"/>
        <v>Scranton Education - University</v>
      </c>
      <c r="Y116" s="191">
        <f t="shared" si="13"/>
        <v>4995.272727272727</v>
      </c>
      <c r="Z116" s="191">
        <f t="shared" si="14"/>
        <v>4993.125</v>
      </c>
      <c r="AA116" s="191">
        <f t="shared" si="15"/>
        <v>4571</v>
      </c>
      <c r="AB116" s="191">
        <f t="shared" si="16"/>
        <v>4714</v>
      </c>
      <c r="AC116" s="191">
        <f t="shared" si="17"/>
        <v>5956.5938864297386</v>
      </c>
      <c r="AD116" s="81"/>
      <c r="AE116" s="112" t="s">
        <v>332</v>
      </c>
      <c r="AF116" s="112" t="s">
        <v>278</v>
      </c>
      <c r="AG116" s="112" t="str">
        <f t="shared" si="18"/>
        <v>Scranton Education - University</v>
      </c>
      <c r="AH116" s="193">
        <f t="shared" si="19"/>
        <v>0.31261531718931729</v>
      </c>
      <c r="AI116" s="193">
        <f t="shared" si="20"/>
        <v>0.3095675542958265</v>
      </c>
      <c r="AJ116" s="193">
        <f t="shared" si="21"/>
        <v>0.3095675542958265</v>
      </c>
      <c r="AK116" s="193">
        <f t="shared" si="22"/>
        <v>0</v>
      </c>
      <c r="AL116" s="193">
        <f t="shared" si="23"/>
        <v>0.35916646638272476</v>
      </c>
    </row>
    <row r="117" spans="2:38" x14ac:dyDescent="0.25">
      <c r="B117" s="81"/>
      <c r="C117" s="81"/>
      <c r="D117" s="154"/>
      <c r="E117" s="154"/>
      <c r="F117" s="154"/>
      <c r="G117" s="154"/>
      <c r="H117" s="154"/>
      <c r="I117" s="154"/>
      <c r="J117" s="154"/>
      <c r="K117" s="81"/>
      <c r="L117" s="81"/>
      <c r="M117" s="81"/>
      <c r="N117" s="81"/>
      <c r="O117" s="81"/>
      <c r="P117" s="81"/>
      <c r="Q117" s="81"/>
      <c r="R117" s="81"/>
      <c r="S117" s="81"/>
      <c r="T117" s="81"/>
      <c r="U117" s="81"/>
      <c r="V117" s="112" t="s">
        <v>332</v>
      </c>
      <c r="W117" s="112" t="s">
        <v>279</v>
      </c>
      <c r="X117" s="112" t="str">
        <f t="shared" si="12"/>
        <v>Scranton Grocery</v>
      </c>
      <c r="Y117" s="191" t="e">
        <f t="shared" si="13"/>
        <v>#N/A</v>
      </c>
      <c r="Z117" s="191" t="e">
        <f t="shared" si="14"/>
        <v>#N/A</v>
      </c>
      <c r="AA117" s="191" t="e">
        <f t="shared" si="15"/>
        <v>#N/A</v>
      </c>
      <c r="AB117" s="191" t="e">
        <f t="shared" si="16"/>
        <v>#N/A</v>
      </c>
      <c r="AC117" s="191">
        <f t="shared" si="17"/>
        <v>6724.6607755853711</v>
      </c>
      <c r="AD117" s="81"/>
      <c r="AE117" s="112" t="s">
        <v>332</v>
      </c>
      <c r="AF117" s="112" t="s">
        <v>279</v>
      </c>
      <c r="AG117" s="112" t="str">
        <f t="shared" si="18"/>
        <v>Scranton Grocery</v>
      </c>
      <c r="AH117" s="193" t="e">
        <f t="shared" si="19"/>
        <v>#N/A</v>
      </c>
      <c r="AI117" s="193" t="e">
        <f t="shared" si="20"/>
        <v>#N/A</v>
      </c>
      <c r="AJ117" s="193" t="e">
        <f t="shared" si="21"/>
        <v>#N/A</v>
      </c>
      <c r="AK117" s="193" t="e">
        <f t="shared" si="22"/>
        <v>#N/A</v>
      </c>
      <c r="AL117" s="193">
        <f t="shared" si="23"/>
        <v>0.21380992898822801</v>
      </c>
    </row>
    <row r="118" spans="2:38" x14ac:dyDescent="0.25">
      <c r="B118" s="81"/>
      <c r="C118" s="81"/>
      <c r="D118" s="154"/>
      <c r="E118" s="154"/>
      <c r="F118" s="154"/>
      <c r="G118" s="154"/>
      <c r="H118" s="154"/>
      <c r="I118" s="154"/>
      <c r="J118" s="154"/>
      <c r="K118" s="81"/>
      <c r="L118" s="81"/>
      <c r="M118" s="81"/>
      <c r="N118" s="81"/>
      <c r="O118" s="81"/>
      <c r="P118" s="81"/>
      <c r="Q118" s="81"/>
      <c r="R118" s="81"/>
      <c r="S118" s="81"/>
      <c r="T118" s="81"/>
      <c r="U118" s="81"/>
      <c r="V118" s="112" t="s">
        <v>332</v>
      </c>
      <c r="W118" s="112" t="s">
        <v>281</v>
      </c>
      <c r="X118" s="112" t="str">
        <f t="shared" si="12"/>
        <v>Scranton Health/Medical - Hospital</v>
      </c>
      <c r="Y118" s="191">
        <f t="shared" si="13"/>
        <v>5266</v>
      </c>
      <c r="Z118" s="191">
        <f t="shared" si="14"/>
        <v>5263.25</v>
      </c>
      <c r="AA118" s="191">
        <f t="shared" si="15"/>
        <v>3713.25</v>
      </c>
      <c r="AB118" s="191">
        <f t="shared" si="16"/>
        <v>8760</v>
      </c>
      <c r="AC118" s="191">
        <f t="shared" si="17"/>
        <v>8759.9999999999982</v>
      </c>
      <c r="AD118" s="81"/>
      <c r="AE118" s="112" t="s">
        <v>332</v>
      </c>
      <c r="AF118" s="112" t="s">
        <v>281</v>
      </c>
      <c r="AG118" s="112" t="str">
        <f t="shared" si="18"/>
        <v>Scranton Health/Medical - Hospital</v>
      </c>
      <c r="AH118" s="193">
        <f t="shared" si="19"/>
        <v>0.44428001161991337</v>
      </c>
      <c r="AI118" s="193">
        <f t="shared" si="20"/>
        <v>0.43589630536343615</v>
      </c>
      <c r="AJ118" s="193">
        <f t="shared" si="21"/>
        <v>0.43589630536343615</v>
      </c>
      <c r="AK118" s="193">
        <f t="shared" si="22"/>
        <v>9.0208109323187805E-2</v>
      </c>
      <c r="AL118" s="193">
        <f t="shared" si="23"/>
        <v>0.39803089283343879</v>
      </c>
    </row>
    <row r="119" spans="2:38" x14ac:dyDescent="0.25">
      <c r="B119" s="81"/>
      <c r="C119" s="154"/>
      <c r="D119" s="154"/>
      <c r="E119" s="154"/>
      <c r="F119" s="154"/>
      <c r="G119" s="154"/>
      <c r="H119" s="154"/>
      <c r="I119" s="154"/>
      <c r="J119" s="154"/>
      <c r="K119" s="81"/>
      <c r="L119" s="81"/>
      <c r="M119" s="81"/>
      <c r="N119" s="81"/>
      <c r="O119" s="81"/>
      <c r="P119" s="81"/>
      <c r="Q119" s="81"/>
      <c r="R119" s="81"/>
      <c r="S119" s="81"/>
      <c r="T119" s="81"/>
      <c r="U119" s="81"/>
      <c r="V119" s="112" t="s">
        <v>332</v>
      </c>
      <c r="W119" s="112" t="s">
        <v>283</v>
      </c>
      <c r="X119" s="112" t="str">
        <f t="shared" si="12"/>
        <v>Scranton Health/Medical - Nursing Home</v>
      </c>
      <c r="Y119" s="191">
        <f t="shared" si="13"/>
        <v>3709.6363636363635</v>
      </c>
      <c r="Z119" s="191">
        <f t="shared" si="14"/>
        <v>3711</v>
      </c>
      <c r="AA119" s="191">
        <f t="shared" si="15"/>
        <v>3687</v>
      </c>
      <c r="AB119" s="191">
        <f t="shared" si="16"/>
        <v>6222.6153846153848</v>
      </c>
      <c r="AC119" s="191">
        <f t="shared" si="17"/>
        <v>8760</v>
      </c>
      <c r="AD119" s="81"/>
      <c r="AE119" s="112" t="s">
        <v>332</v>
      </c>
      <c r="AF119" s="112" t="s">
        <v>283</v>
      </c>
      <c r="AG119" s="112" t="str">
        <f t="shared" si="18"/>
        <v>Scranton Health/Medical - Nursing Home</v>
      </c>
      <c r="AH119" s="193">
        <f t="shared" si="19"/>
        <v>0.22910829291819021</v>
      </c>
      <c r="AI119" s="193">
        <f t="shared" si="20"/>
        <v>0.22908837639741383</v>
      </c>
      <c r="AJ119" s="193">
        <f t="shared" si="21"/>
        <v>0.22908837639741383</v>
      </c>
      <c r="AK119" s="193">
        <f t="shared" si="22"/>
        <v>0</v>
      </c>
      <c r="AL119" s="193">
        <f t="shared" si="23"/>
        <v>0.25235683572554424</v>
      </c>
    </row>
    <row r="120" spans="2:38" x14ac:dyDescent="0.25">
      <c r="B120" s="81"/>
      <c r="C120" s="154"/>
      <c r="D120" s="154"/>
      <c r="E120" s="154"/>
      <c r="F120" s="154"/>
      <c r="G120" s="154"/>
      <c r="H120" s="154"/>
      <c r="I120" s="154"/>
      <c r="J120" s="154"/>
      <c r="K120" s="81"/>
      <c r="L120" s="81"/>
      <c r="M120" s="81"/>
      <c r="N120" s="81"/>
      <c r="O120" s="81"/>
      <c r="P120" s="81"/>
      <c r="Q120" s="81"/>
      <c r="R120" s="81"/>
      <c r="S120" s="81"/>
      <c r="T120" s="81"/>
      <c r="U120" s="81"/>
      <c r="V120" s="112" t="s">
        <v>332</v>
      </c>
      <c r="W120" s="112" t="s">
        <v>285</v>
      </c>
      <c r="X120" s="112" t="str">
        <f t="shared" si="12"/>
        <v>Scranton Lodging - Hotel</v>
      </c>
      <c r="Y120" s="191">
        <f t="shared" si="13"/>
        <v>5654.545454545455</v>
      </c>
      <c r="Z120" s="191">
        <f t="shared" si="14"/>
        <v>5651.75</v>
      </c>
      <c r="AA120" s="191">
        <f t="shared" si="15"/>
        <v>5352.5</v>
      </c>
      <c r="AB120" s="191">
        <f t="shared" si="16"/>
        <v>6628.2307692307695</v>
      </c>
      <c r="AC120" s="191">
        <f t="shared" si="17"/>
        <v>8759.9999999999982</v>
      </c>
      <c r="AD120" s="81"/>
      <c r="AE120" s="112" t="s">
        <v>332</v>
      </c>
      <c r="AF120" s="112" t="s">
        <v>285</v>
      </c>
      <c r="AG120" s="112" t="str">
        <f t="shared" si="18"/>
        <v>Scranton Lodging - Hotel</v>
      </c>
      <c r="AH120" s="193">
        <f t="shared" si="19"/>
        <v>0.58597832225961521</v>
      </c>
      <c r="AI120" s="193">
        <f t="shared" si="20"/>
        <v>0.58750423528456186</v>
      </c>
      <c r="AJ120" s="193">
        <f t="shared" si="21"/>
        <v>0.58750423528456186</v>
      </c>
      <c r="AK120" s="193">
        <f t="shared" si="22"/>
        <v>8.7673042564357436E-4</v>
      </c>
      <c r="AL120" s="193">
        <f t="shared" si="23"/>
        <v>0.64614656039994145</v>
      </c>
    </row>
    <row r="121" spans="2:38" x14ac:dyDescent="0.25">
      <c r="B121" s="81"/>
      <c r="C121" s="154"/>
      <c r="D121" s="154"/>
      <c r="E121" s="154"/>
      <c r="F121" s="154"/>
      <c r="G121" s="154"/>
      <c r="H121" s="154"/>
      <c r="I121" s="154"/>
      <c r="J121" s="154"/>
      <c r="K121" s="81"/>
      <c r="L121" s="81"/>
      <c r="M121" s="81"/>
      <c r="N121" s="81"/>
      <c r="O121" s="81"/>
      <c r="P121" s="81"/>
      <c r="Q121" s="81"/>
      <c r="R121" s="81"/>
      <c r="S121" s="81"/>
      <c r="T121" s="81"/>
      <c r="U121" s="81"/>
      <c r="V121" s="112" t="s">
        <v>332</v>
      </c>
      <c r="W121" s="112" t="s">
        <v>287</v>
      </c>
      <c r="X121" s="112" t="str">
        <f t="shared" si="12"/>
        <v>Scranton Manufacturing - Bio/Tech</v>
      </c>
      <c r="Y121" s="191">
        <f t="shared" si="13"/>
        <v>1558</v>
      </c>
      <c r="Z121" s="191">
        <f t="shared" si="14"/>
        <v>1558</v>
      </c>
      <c r="AA121" s="191">
        <f t="shared" si="15"/>
        <v>1558</v>
      </c>
      <c r="AB121" s="191">
        <f t="shared" si="16"/>
        <v>1393</v>
      </c>
      <c r="AC121" s="191">
        <f t="shared" si="17"/>
        <v>3551.6864683170493</v>
      </c>
      <c r="AD121" s="81"/>
      <c r="AE121" s="112" t="s">
        <v>332</v>
      </c>
      <c r="AF121" s="112" t="s">
        <v>287</v>
      </c>
      <c r="AG121" s="112" t="str">
        <f t="shared" si="18"/>
        <v>Scranton Manufacturing - Bio/Tech</v>
      </c>
      <c r="AH121" s="193">
        <f t="shared" si="19"/>
        <v>0.4765420781742466</v>
      </c>
      <c r="AI121" s="193">
        <f t="shared" si="20"/>
        <v>0.47621843386789148</v>
      </c>
      <c r="AJ121" s="193">
        <f t="shared" si="21"/>
        <v>0.47621843386789148</v>
      </c>
      <c r="AK121" s="193">
        <f t="shared" si="22"/>
        <v>0</v>
      </c>
      <c r="AL121" s="193">
        <f t="shared" si="23"/>
        <v>0.50289279733297643</v>
      </c>
    </row>
    <row r="122" spans="2:38" x14ac:dyDescent="0.25">
      <c r="B122" s="81"/>
      <c r="C122" s="154"/>
      <c r="D122" s="154"/>
      <c r="E122" s="154"/>
      <c r="F122" s="154"/>
      <c r="G122" s="154"/>
      <c r="H122" s="154"/>
      <c r="I122" s="154"/>
      <c r="J122" s="154"/>
      <c r="K122" s="81"/>
      <c r="L122" s="154"/>
      <c r="N122" s="154"/>
      <c r="O122" s="154"/>
      <c r="P122" s="154"/>
      <c r="R122" s="154"/>
      <c r="S122" s="154"/>
      <c r="T122" s="154"/>
      <c r="U122" s="81"/>
      <c r="V122" s="112" t="s">
        <v>332</v>
      </c>
      <c r="W122" s="112" t="s">
        <v>289</v>
      </c>
      <c r="X122" s="112" t="str">
        <f t="shared" si="12"/>
        <v>Scranton Manufacturing - Light Industrial</v>
      </c>
      <c r="Y122" s="191" t="e">
        <f t="shared" si="13"/>
        <v>#N/A</v>
      </c>
      <c r="Z122" s="191" t="e">
        <f t="shared" si="14"/>
        <v>#N/A</v>
      </c>
      <c r="AA122" s="191" t="e">
        <f t="shared" si="15"/>
        <v>#N/A</v>
      </c>
      <c r="AB122" s="191" t="e">
        <f t="shared" si="16"/>
        <v>#N/A</v>
      </c>
      <c r="AC122" s="191">
        <f t="shared" si="17"/>
        <v>4251.0890584864619</v>
      </c>
      <c r="AD122" s="81"/>
      <c r="AE122" s="112" t="s">
        <v>332</v>
      </c>
      <c r="AF122" s="112" t="s">
        <v>289</v>
      </c>
      <c r="AG122" s="112" t="str">
        <f t="shared" si="18"/>
        <v>Scranton Manufacturing - Light Industrial</v>
      </c>
      <c r="AH122" s="193" t="e">
        <f t="shared" si="19"/>
        <v>#N/A</v>
      </c>
      <c r="AI122" s="193" t="e">
        <f t="shared" si="20"/>
        <v>#N/A</v>
      </c>
      <c r="AJ122" s="193" t="e">
        <f t="shared" si="21"/>
        <v>#N/A</v>
      </c>
      <c r="AK122" s="193" t="e">
        <f t="shared" si="22"/>
        <v>#N/A</v>
      </c>
      <c r="AL122" s="193">
        <f t="shared" si="23"/>
        <v>0.36457485632850545</v>
      </c>
    </row>
    <row r="123" spans="2:38" x14ac:dyDescent="0.25">
      <c r="B123" s="81"/>
      <c r="C123" s="154"/>
      <c r="D123" s="154"/>
      <c r="E123" s="154"/>
      <c r="F123" s="154"/>
      <c r="G123" s="154"/>
      <c r="H123" s="154"/>
      <c r="I123" s="154"/>
      <c r="J123" s="154"/>
      <c r="K123" s="81"/>
      <c r="L123" s="154"/>
      <c r="N123" s="154"/>
      <c r="O123" s="154"/>
      <c r="P123" s="154"/>
      <c r="R123" s="154"/>
      <c r="S123" s="154"/>
      <c r="T123" s="154"/>
      <c r="U123" s="81"/>
      <c r="V123" s="112" t="s">
        <v>332</v>
      </c>
      <c r="W123" s="112" t="s">
        <v>291</v>
      </c>
      <c r="X123" s="112" t="str">
        <f t="shared" si="12"/>
        <v>Scranton Office - Large</v>
      </c>
      <c r="Y123" s="191">
        <f t="shared" si="13"/>
        <v>1740.8181818181818</v>
      </c>
      <c r="Z123" s="191">
        <f t="shared" si="14"/>
        <v>1740.75</v>
      </c>
      <c r="AA123" s="191">
        <f t="shared" si="15"/>
        <v>1728.125</v>
      </c>
      <c r="AB123" s="191">
        <f t="shared" si="16"/>
        <v>3808.75</v>
      </c>
      <c r="AC123" s="191">
        <f t="shared" si="17"/>
        <v>4440.9018187459733</v>
      </c>
      <c r="AD123" s="81"/>
      <c r="AE123" s="112" t="s">
        <v>332</v>
      </c>
      <c r="AF123" s="112" t="s">
        <v>291</v>
      </c>
      <c r="AG123" s="112" t="str">
        <f t="shared" si="18"/>
        <v>Scranton Office - Large</v>
      </c>
      <c r="AH123" s="193">
        <f t="shared" si="19"/>
        <v>0.29513736236324717</v>
      </c>
      <c r="AI123" s="193">
        <f t="shared" si="20"/>
        <v>0.29549992308971373</v>
      </c>
      <c r="AJ123" s="193">
        <f t="shared" si="21"/>
        <v>0.29549992308971373</v>
      </c>
      <c r="AK123" s="193">
        <f t="shared" si="22"/>
        <v>3.1637872462645874E-4</v>
      </c>
      <c r="AL123" s="193">
        <f t="shared" si="23"/>
        <v>0.33525574758479232</v>
      </c>
    </row>
    <row r="124" spans="2:38" x14ac:dyDescent="0.25">
      <c r="B124" s="81"/>
      <c r="C124" s="154"/>
      <c r="D124" s="154"/>
      <c r="E124" s="154"/>
      <c r="F124" s="154"/>
      <c r="G124" s="154"/>
      <c r="H124" s="154"/>
      <c r="I124" s="154"/>
      <c r="J124" s="154"/>
      <c r="K124" s="81"/>
      <c r="L124" s="154"/>
      <c r="N124" s="154"/>
      <c r="O124" s="154"/>
      <c r="P124" s="154"/>
      <c r="R124" s="154"/>
      <c r="S124" s="154"/>
      <c r="T124" s="154"/>
      <c r="U124" s="81"/>
      <c r="V124" s="112" t="s">
        <v>332</v>
      </c>
      <c r="W124" s="112" t="s">
        <v>293</v>
      </c>
      <c r="X124" s="112" t="str">
        <f t="shared" si="12"/>
        <v>Scranton Office - Small</v>
      </c>
      <c r="Y124" s="191">
        <f t="shared" si="13"/>
        <v>1534</v>
      </c>
      <c r="Z124" s="191">
        <f t="shared" si="14"/>
        <v>1534</v>
      </c>
      <c r="AA124" s="191">
        <f t="shared" si="15"/>
        <v>1533</v>
      </c>
      <c r="AB124" s="191">
        <f t="shared" si="16"/>
        <v>2862.6923076923076</v>
      </c>
      <c r="AC124" s="191">
        <f t="shared" si="17"/>
        <v>4013.6553445094919</v>
      </c>
      <c r="AD124" s="81"/>
      <c r="AE124" s="112" t="s">
        <v>332</v>
      </c>
      <c r="AF124" s="112" t="s">
        <v>293</v>
      </c>
      <c r="AG124" s="112" t="str">
        <f t="shared" si="18"/>
        <v>Scranton Office - Small</v>
      </c>
      <c r="AH124" s="193">
        <f t="shared" si="19"/>
        <v>0.28103030019119496</v>
      </c>
      <c r="AI124" s="193">
        <f t="shared" si="20"/>
        <v>0.28229682852797716</v>
      </c>
      <c r="AJ124" s="193">
        <f t="shared" si="21"/>
        <v>0.28229682852797716</v>
      </c>
      <c r="AK124" s="193">
        <f t="shared" si="22"/>
        <v>0</v>
      </c>
      <c r="AL124" s="193">
        <f t="shared" si="23"/>
        <v>0.30230178156426141</v>
      </c>
    </row>
    <row r="125" spans="2:38" x14ac:dyDescent="0.25">
      <c r="B125" s="81"/>
      <c r="C125" s="154"/>
      <c r="D125" s="154"/>
      <c r="E125" s="154"/>
      <c r="F125" s="154"/>
      <c r="G125" s="154"/>
      <c r="H125" s="154"/>
      <c r="I125" s="154"/>
      <c r="J125" s="154"/>
      <c r="K125" s="81"/>
      <c r="L125" s="154"/>
      <c r="N125" s="154"/>
      <c r="O125" s="154"/>
      <c r="P125" s="154"/>
      <c r="R125" s="154"/>
      <c r="S125" s="154"/>
      <c r="T125" s="154"/>
      <c r="U125" s="81"/>
      <c r="V125" s="112" t="s">
        <v>332</v>
      </c>
      <c r="W125" s="112" t="s">
        <v>295</v>
      </c>
      <c r="X125" s="112" t="str">
        <f t="shared" si="12"/>
        <v>Scranton Restaurant - Fast-Food</v>
      </c>
      <c r="Y125" s="191" t="e">
        <f t="shared" si="13"/>
        <v>#N/A</v>
      </c>
      <c r="Z125" s="191" t="e">
        <f t="shared" si="14"/>
        <v>#N/A</v>
      </c>
      <c r="AA125" s="191" t="e">
        <f t="shared" si="15"/>
        <v>#N/A</v>
      </c>
      <c r="AB125" s="191" t="e">
        <f t="shared" si="16"/>
        <v>#N/A</v>
      </c>
      <c r="AC125" s="191">
        <f t="shared" si="17"/>
        <v>7342.3556355072706</v>
      </c>
      <c r="AD125" s="81"/>
      <c r="AE125" s="112" t="s">
        <v>332</v>
      </c>
      <c r="AF125" s="112" t="s">
        <v>295</v>
      </c>
      <c r="AG125" s="112" t="str">
        <f t="shared" si="18"/>
        <v>Scranton Restaurant - Fast-Food</v>
      </c>
      <c r="AH125" s="193" t="e">
        <f t="shared" si="19"/>
        <v>#N/A</v>
      </c>
      <c r="AI125" s="193" t="e">
        <f t="shared" si="20"/>
        <v>#N/A</v>
      </c>
      <c r="AJ125" s="193" t="e">
        <f t="shared" si="21"/>
        <v>#N/A</v>
      </c>
      <c r="AK125" s="193" t="e">
        <f t="shared" si="22"/>
        <v>#N/A</v>
      </c>
      <c r="AL125" s="193">
        <f t="shared" si="23"/>
        <v>0.37813582505760573</v>
      </c>
    </row>
    <row r="126" spans="2:38" x14ac:dyDescent="0.25">
      <c r="B126" s="81"/>
      <c r="C126" s="154"/>
      <c r="D126" s="154"/>
      <c r="E126" s="154"/>
      <c r="F126" s="154"/>
      <c r="G126" s="154"/>
      <c r="H126" s="154"/>
      <c r="I126" s="154"/>
      <c r="J126" s="154"/>
      <c r="K126" s="81"/>
      <c r="L126" s="154"/>
      <c r="N126" s="154"/>
      <c r="O126" s="154"/>
      <c r="P126" s="154"/>
      <c r="R126" s="154"/>
      <c r="S126" s="154"/>
      <c r="T126" s="154"/>
      <c r="U126" s="81"/>
      <c r="V126" s="112" t="s">
        <v>332</v>
      </c>
      <c r="W126" s="112" t="s">
        <v>296</v>
      </c>
      <c r="X126" s="112" t="str">
        <f t="shared" si="12"/>
        <v>Scranton Restaurant - Sit-Down</v>
      </c>
      <c r="Y126" s="191" t="e">
        <f t="shared" si="13"/>
        <v>#N/A</v>
      </c>
      <c r="Z126" s="191" t="e">
        <f t="shared" si="14"/>
        <v>#N/A</v>
      </c>
      <c r="AA126" s="191" t="e">
        <f t="shared" si="15"/>
        <v>#N/A</v>
      </c>
      <c r="AB126" s="191" t="e">
        <f t="shared" si="16"/>
        <v>#N/A</v>
      </c>
      <c r="AC126" s="191">
        <f t="shared" si="17"/>
        <v>5288.370373866881</v>
      </c>
      <c r="AD126" s="81"/>
      <c r="AE126" s="112" t="s">
        <v>332</v>
      </c>
      <c r="AF126" s="112" t="s">
        <v>296</v>
      </c>
      <c r="AG126" s="112" t="str">
        <f t="shared" si="18"/>
        <v>Scranton Restaurant - Sit-Down</v>
      </c>
      <c r="AH126" s="193" t="e">
        <f t="shared" si="19"/>
        <v>#N/A</v>
      </c>
      <c r="AI126" s="193" t="e">
        <f t="shared" si="20"/>
        <v>#N/A</v>
      </c>
      <c r="AJ126" s="193" t="e">
        <f t="shared" si="21"/>
        <v>#N/A</v>
      </c>
      <c r="AK126" s="193" t="e">
        <f t="shared" si="22"/>
        <v>#N/A</v>
      </c>
      <c r="AL126" s="193">
        <f t="shared" si="23"/>
        <v>0.39910154855420027</v>
      </c>
    </row>
    <row r="127" spans="2:38" x14ac:dyDescent="0.25">
      <c r="B127" s="81"/>
      <c r="C127" s="154"/>
      <c r="D127" s="154"/>
      <c r="E127" s="154"/>
      <c r="F127" s="154"/>
      <c r="G127" s="154"/>
      <c r="H127" s="154"/>
      <c r="I127" s="154"/>
      <c r="J127" s="154"/>
      <c r="K127" s="81"/>
      <c r="L127" s="154"/>
      <c r="N127" s="154"/>
      <c r="O127" s="154"/>
      <c r="P127" s="154"/>
      <c r="R127" s="154"/>
      <c r="S127" s="154"/>
      <c r="T127" s="154"/>
      <c r="U127" s="81"/>
      <c r="V127" s="112" t="s">
        <v>332</v>
      </c>
      <c r="W127" s="112" t="s">
        <v>298</v>
      </c>
      <c r="X127" s="112" t="str">
        <f t="shared" si="12"/>
        <v>Scranton Retail - Multistory Large</v>
      </c>
      <c r="Y127" s="191">
        <f t="shared" si="13"/>
        <v>2735.3636363636365</v>
      </c>
      <c r="Z127" s="191">
        <f t="shared" si="14"/>
        <v>2735.5</v>
      </c>
      <c r="AA127" s="191">
        <f t="shared" si="15"/>
        <v>2702.125</v>
      </c>
      <c r="AB127" s="191">
        <f t="shared" si="16"/>
        <v>2841</v>
      </c>
      <c r="AC127" s="191">
        <f t="shared" si="17"/>
        <v>4889.7202019426895</v>
      </c>
      <c r="AD127" s="81"/>
      <c r="AE127" s="112" t="s">
        <v>332</v>
      </c>
      <c r="AF127" s="112" t="s">
        <v>298</v>
      </c>
      <c r="AG127" s="112" t="str">
        <f t="shared" si="18"/>
        <v>Scranton Retail - Multistory Large</v>
      </c>
      <c r="AH127" s="193">
        <f t="shared" si="19"/>
        <v>0.42163986291181305</v>
      </c>
      <c r="AI127" s="193">
        <f t="shared" si="20"/>
        <v>0.42059975974903863</v>
      </c>
      <c r="AJ127" s="193">
        <f t="shared" si="21"/>
        <v>0.42059975974903863</v>
      </c>
      <c r="AK127" s="193">
        <f t="shared" si="22"/>
        <v>0</v>
      </c>
      <c r="AL127" s="193">
        <f t="shared" si="23"/>
        <v>0.44445749040952459</v>
      </c>
    </row>
    <row r="128" spans="2:38" x14ac:dyDescent="0.25">
      <c r="B128" s="81"/>
      <c r="C128" s="154"/>
      <c r="D128" s="154"/>
      <c r="E128" s="154"/>
      <c r="F128" s="154"/>
      <c r="G128" s="154"/>
      <c r="H128" s="154"/>
      <c r="I128" s="154"/>
      <c r="J128" s="154"/>
      <c r="K128" s="81"/>
      <c r="L128" s="154"/>
      <c r="N128" s="154"/>
      <c r="O128" s="154"/>
      <c r="P128" s="154"/>
      <c r="R128" s="154"/>
      <c r="S128" s="154"/>
      <c r="T128" s="154"/>
      <c r="U128" s="81"/>
      <c r="V128" s="112" t="s">
        <v>332</v>
      </c>
      <c r="W128" s="112" t="s">
        <v>299</v>
      </c>
      <c r="X128" s="112" t="str">
        <f t="shared" si="12"/>
        <v>Scranton Retail - Single-Story Large</v>
      </c>
      <c r="Y128" s="191" t="e">
        <f t="shared" si="13"/>
        <v>#N/A</v>
      </c>
      <c r="Z128" s="191" t="e">
        <f t="shared" si="14"/>
        <v>#N/A</v>
      </c>
      <c r="AA128" s="191" t="e">
        <f t="shared" si="15"/>
        <v>#N/A</v>
      </c>
      <c r="AB128" s="191" t="e">
        <f t="shared" si="16"/>
        <v>#N/A</v>
      </c>
      <c r="AC128" s="191">
        <f t="shared" si="17"/>
        <v>5492.5804408473959</v>
      </c>
      <c r="AD128" s="81"/>
      <c r="AE128" s="112" t="s">
        <v>332</v>
      </c>
      <c r="AF128" s="112" t="s">
        <v>299</v>
      </c>
      <c r="AG128" s="112" t="str">
        <f t="shared" si="18"/>
        <v>Scranton Retail - Single-Story Large</v>
      </c>
      <c r="AH128" s="193" t="e">
        <f t="shared" si="19"/>
        <v>#N/A</v>
      </c>
      <c r="AI128" s="193" t="e">
        <f t="shared" si="20"/>
        <v>#N/A</v>
      </c>
      <c r="AJ128" s="193" t="e">
        <f t="shared" si="21"/>
        <v>#N/A</v>
      </c>
      <c r="AK128" s="193" t="e">
        <f t="shared" si="22"/>
        <v>#N/A</v>
      </c>
      <c r="AL128" s="193">
        <f t="shared" si="23"/>
        <v>0.47322478737921442</v>
      </c>
    </row>
    <row r="129" spans="2:38" x14ac:dyDescent="0.25">
      <c r="B129" s="81"/>
      <c r="C129" s="154"/>
      <c r="D129" s="154"/>
      <c r="E129" s="154"/>
      <c r="F129" s="154"/>
      <c r="G129" s="154"/>
      <c r="H129" s="154"/>
      <c r="I129" s="154"/>
      <c r="J129" s="154"/>
      <c r="K129" s="81"/>
      <c r="L129" s="154"/>
      <c r="N129" s="154"/>
      <c r="O129" s="154"/>
      <c r="P129" s="154"/>
      <c r="R129" s="154"/>
      <c r="S129" s="154"/>
      <c r="T129" s="154"/>
      <c r="U129" s="81"/>
      <c r="V129" s="112" t="s">
        <v>332</v>
      </c>
      <c r="W129" s="112" t="s">
        <v>300</v>
      </c>
      <c r="X129" s="112" t="str">
        <f t="shared" si="12"/>
        <v>Scranton Retail - Small</v>
      </c>
      <c r="Y129" s="191" t="e">
        <f t="shared" si="13"/>
        <v>#N/A</v>
      </c>
      <c r="Z129" s="191" t="e">
        <f t="shared" si="14"/>
        <v>#N/A</v>
      </c>
      <c r="AA129" s="191" t="e">
        <f t="shared" si="15"/>
        <v>#N/A</v>
      </c>
      <c r="AB129" s="191" t="e">
        <f t="shared" si="16"/>
        <v>#N/A</v>
      </c>
      <c r="AC129" s="191">
        <f t="shared" si="17"/>
        <v>5062.8699212265183</v>
      </c>
      <c r="AD129" s="81"/>
      <c r="AE129" s="112" t="s">
        <v>332</v>
      </c>
      <c r="AF129" s="112" t="s">
        <v>300</v>
      </c>
      <c r="AG129" s="112" t="str">
        <f t="shared" si="18"/>
        <v>Scranton Retail - Small</v>
      </c>
      <c r="AH129" s="193" t="e">
        <f t="shared" si="19"/>
        <v>#N/A</v>
      </c>
      <c r="AI129" s="193" t="e">
        <f t="shared" si="20"/>
        <v>#N/A</v>
      </c>
      <c r="AJ129" s="193" t="e">
        <f t="shared" si="21"/>
        <v>#N/A</v>
      </c>
      <c r="AK129" s="193" t="e">
        <f t="shared" si="22"/>
        <v>#N/A</v>
      </c>
      <c r="AL129" s="193">
        <f t="shared" si="23"/>
        <v>0.45129487783038358</v>
      </c>
    </row>
    <row r="130" spans="2:38" x14ac:dyDescent="0.25">
      <c r="B130" s="81"/>
      <c r="C130" s="154"/>
      <c r="D130" s="154"/>
      <c r="E130" s="154"/>
      <c r="F130" s="154"/>
      <c r="G130" s="154"/>
      <c r="H130" s="154"/>
      <c r="I130" s="154"/>
      <c r="J130" s="154"/>
      <c r="K130" s="81"/>
      <c r="L130" s="154"/>
      <c r="N130" s="154"/>
      <c r="O130" s="154"/>
      <c r="P130" s="154"/>
      <c r="R130" s="154"/>
      <c r="S130" s="154"/>
      <c r="T130" s="154"/>
      <c r="U130" s="81"/>
      <c r="V130" s="112" t="s">
        <v>332</v>
      </c>
      <c r="W130" s="112" t="s">
        <v>301</v>
      </c>
      <c r="X130" s="112" t="str">
        <f t="shared" si="12"/>
        <v>Scranton Storage - Conditioned</v>
      </c>
      <c r="Y130" s="191" t="e">
        <f t="shared" si="13"/>
        <v>#N/A</v>
      </c>
      <c r="Z130" s="191" t="e">
        <f t="shared" si="14"/>
        <v>#N/A</v>
      </c>
      <c r="AA130" s="191" t="e">
        <f t="shared" si="15"/>
        <v>#N/A</v>
      </c>
      <c r="AB130" s="191" t="e">
        <f t="shared" si="16"/>
        <v>#N/A</v>
      </c>
      <c r="AC130" s="191">
        <f t="shared" si="17"/>
        <v>5187.8749999999973</v>
      </c>
      <c r="AD130" s="81"/>
      <c r="AE130" s="112" t="s">
        <v>332</v>
      </c>
      <c r="AF130" s="112" t="s">
        <v>301</v>
      </c>
      <c r="AG130" s="112" t="str">
        <f t="shared" si="18"/>
        <v>Scranton Storage - Conditioned</v>
      </c>
      <c r="AH130" s="193" t="e">
        <f t="shared" si="19"/>
        <v>#N/A</v>
      </c>
      <c r="AI130" s="193" t="e">
        <f t="shared" si="20"/>
        <v>#N/A</v>
      </c>
      <c r="AJ130" s="193" t="e">
        <f t="shared" si="21"/>
        <v>#N/A</v>
      </c>
      <c r="AK130" s="193" t="e">
        <f t="shared" si="22"/>
        <v>#N/A</v>
      </c>
      <c r="AL130" s="193">
        <f t="shared" si="23"/>
        <v>0.14719350710435963</v>
      </c>
    </row>
    <row r="131" spans="2:38" x14ac:dyDescent="0.25">
      <c r="B131" s="81"/>
      <c r="C131" s="154"/>
      <c r="D131" s="154"/>
      <c r="E131" s="154"/>
      <c r="F131" s="154"/>
      <c r="G131" s="154"/>
      <c r="H131" s="154"/>
      <c r="I131" s="154"/>
      <c r="J131" s="154"/>
      <c r="K131" s="81"/>
      <c r="L131" s="154"/>
      <c r="N131" s="154"/>
      <c r="O131" s="154"/>
      <c r="P131" s="154"/>
      <c r="R131" s="154"/>
      <c r="S131" s="154"/>
      <c r="T131" s="154"/>
      <c r="U131" s="81"/>
      <c r="V131" s="112" t="s">
        <v>332</v>
      </c>
      <c r="W131" s="112" t="s">
        <v>302</v>
      </c>
      <c r="X131" s="112" t="str">
        <f t="shared" si="12"/>
        <v>Scranton Warehouse - Refrigerated</v>
      </c>
      <c r="Y131" s="191" t="e">
        <f t="shared" si="13"/>
        <v>#N/A</v>
      </c>
      <c r="Z131" s="191" t="e">
        <f t="shared" si="14"/>
        <v>#N/A</v>
      </c>
      <c r="AA131" s="191" t="e">
        <f t="shared" si="15"/>
        <v>#N/A</v>
      </c>
      <c r="AB131" s="191" t="e">
        <f t="shared" si="16"/>
        <v>#N/A</v>
      </c>
      <c r="AC131" s="191">
        <f t="shared" si="17"/>
        <v>4041</v>
      </c>
      <c r="AD131" s="81"/>
      <c r="AE131" s="112" t="s">
        <v>332</v>
      </c>
      <c r="AF131" s="112" t="s">
        <v>302</v>
      </c>
      <c r="AG131" s="112" t="str">
        <f t="shared" si="18"/>
        <v>Scranton Warehouse - Refrigerated</v>
      </c>
      <c r="AH131" s="193" t="e">
        <f t="shared" si="19"/>
        <v>#N/A</v>
      </c>
      <c r="AI131" s="193" t="e">
        <f t="shared" si="20"/>
        <v>#N/A</v>
      </c>
      <c r="AJ131" s="193" t="e">
        <f t="shared" si="21"/>
        <v>#N/A</v>
      </c>
      <c r="AK131" s="193" t="e">
        <f t="shared" si="22"/>
        <v>#N/A</v>
      </c>
      <c r="AL131" s="193">
        <f t="shared" si="23"/>
        <v>0.48286116216747038</v>
      </c>
    </row>
    <row r="132" spans="2:38" x14ac:dyDescent="0.25">
      <c r="B132" s="81"/>
      <c r="C132" s="154"/>
      <c r="D132" s="154"/>
      <c r="E132" s="154"/>
      <c r="F132" s="154"/>
      <c r="G132" s="154"/>
      <c r="H132" s="154"/>
      <c r="I132" s="154"/>
      <c r="J132" s="154"/>
      <c r="K132" s="81"/>
      <c r="L132" s="154"/>
      <c r="N132" s="154"/>
      <c r="O132" s="154"/>
      <c r="P132" s="154"/>
      <c r="R132" s="154"/>
      <c r="S132" s="154"/>
      <c r="T132" s="154"/>
      <c r="U132" s="81"/>
      <c r="V132" s="112" t="s">
        <v>333</v>
      </c>
      <c r="W132" s="112" t="s">
        <v>272</v>
      </c>
      <c r="X132" s="112" t="str">
        <f t="shared" si="12"/>
        <v>Williamsburg Assembly</v>
      </c>
      <c r="Y132" s="191" t="e">
        <f t="shared" si="13"/>
        <v>#N/A</v>
      </c>
      <c r="Z132" s="191" t="e">
        <f t="shared" si="14"/>
        <v>#N/A</v>
      </c>
      <c r="AA132" s="191" t="e">
        <f t="shared" si="15"/>
        <v>#N/A</v>
      </c>
      <c r="AB132" s="191" t="e">
        <f t="shared" si="16"/>
        <v>#N/A</v>
      </c>
      <c r="AC132" s="191">
        <f t="shared" si="17"/>
        <v>5183.921526594223</v>
      </c>
      <c r="AD132" s="81"/>
      <c r="AE132" s="112" t="s">
        <v>333</v>
      </c>
      <c r="AF132" s="112" t="s">
        <v>272</v>
      </c>
      <c r="AG132" s="112" t="str">
        <f t="shared" si="18"/>
        <v>Williamsburg Assembly</v>
      </c>
      <c r="AH132" s="193" t="e">
        <f t="shared" si="19"/>
        <v>#N/A</v>
      </c>
      <c r="AI132" s="193" t="e">
        <f t="shared" si="20"/>
        <v>#N/A</v>
      </c>
      <c r="AJ132" s="193" t="e">
        <f t="shared" si="21"/>
        <v>#N/A</v>
      </c>
      <c r="AK132" s="193" t="e">
        <f t="shared" si="22"/>
        <v>#N/A</v>
      </c>
      <c r="AL132" s="193">
        <f t="shared" si="23"/>
        <v>0.52477780377522809</v>
      </c>
    </row>
    <row r="133" spans="2:38" x14ac:dyDescent="0.25">
      <c r="B133" s="81"/>
      <c r="C133" s="154"/>
      <c r="D133" s="154"/>
      <c r="E133" s="154"/>
      <c r="F133" s="154"/>
      <c r="G133" s="154"/>
      <c r="H133" s="154"/>
      <c r="I133" s="154"/>
      <c r="J133" s="154"/>
      <c r="K133" s="81"/>
      <c r="L133" s="154"/>
      <c r="N133" s="154"/>
      <c r="O133" s="154"/>
      <c r="P133" s="154"/>
      <c r="R133" s="154"/>
      <c r="S133" s="154"/>
      <c r="T133" s="154"/>
      <c r="U133" s="81"/>
      <c r="V133" s="112" t="s">
        <v>333</v>
      </c>
      <c r="W133" s="112" t="s">
        <v>274</v>
      </c>
      <c r="X133" s="112" t="str">
        <f t="shared" si="12"/>
        <v>Williamsburg Education - Community College</v>
      </c>
      <c r="Y133" s="191">
        <f t="shared" si="13"/>
        <v>2726.909090909091</v>
      </c>
      <c r="Z133" s="191">
        <f t="shared" si="14"/>
        <v>2726.5</v>
      </c>
      <c r="AA133" s="191">
        <f t="shared" si="15"/>
        <v>2529.75</v>
      </c>
      <c r="AB133" s="191">
        <f t="shared" si="16"/>
        <v>4408</v>
      </c>
      <c r="AC133" s="191">
        <f t="shared" si="17"/>
        <v>5824.1947386541724</v>
      </c>
      <c r="AD133" s="81"/>
      <c r="AE133" s="112" t="s">
        <v>333</v>
      </c>
      <c r="AF133" s="112" t="s">
        <v>274</v>
      </c>
      <c r="AG133" s="112" t="str">
        <f t="shared" si="18"/>
        <v>Williamsburg Education - Community College</v>
      </c>
      <c r="AH133" s="193">
        <f t="shared" si="19"/>
        <v>0.42618932951466726</v>
      </c>
      <c r="AI133" s="193">
        <f t="shared" si="20"/>
        <v>0.42337888197752904</v>
      </c>
      <c r="AJ133" s="193">
        <f t="shared" si="21"/>
        <v>0.42337888197752904</v>
      </c>
      <c r="AK133" s="193">
        <f t="shared" si="22"/>
        <v>6.4528276235880774E-3</v>
      </c>
      <c r="AL133" s="193">
        <f t="shared" si="23"/>
        <v>0.46671391862014783</v>
      </c>
    </row>
    <row r="134" spans="2:38" x14ac:dyDescent="0.25">
      <c r="B134" s="81"/>
      <c r="C134" s="154"/>
      <c r="D134" s="154"/>
      <c r="E134" s="154"/>
      <c r="F134" s="154"/>
      <c r="G134" s="154"/>
      <c r="H134" s="154"/>
      <c r="I134" s="154"/>
      <c r="J134" s="154"/>
      <c r="K134" s="81"/>
      <c r="L134" s="154"/>
      <c r="N134" s="154"/>
      <c r="O134" s="154"/>
      <c r="P134" s="154"/>
      <c r="R134" s="154"/>
      <c r="S134" s="154"/>
      <c r="T134" s="154"/>
      <c r="U134" s="81"/>
      <c r="V134" s="112" t="s">
        <v>333</v>
      </c>
      <c r="W134" s="112" t="s">
        <v>275</v>
      </c>
      <c r="X134" s="112" t="str">
        <f t="shared" si="12"/>
        <v>Williamsburg Education - Primary School</v>
      </c>
      <c r="Y134" s="191" t="e">
        <f t="shared" si="13"/>
        <v>#N/A</v>
      </c>
      <c r="Z134" s="191" t="e">
        <f t="shared" si="14"/>
        <v>#N/A</v>
      </c>
      <c r="AA134" s="191" t="e">
        <f t="shared" si="15"/>
        <v>#N/A</v>
      </c>
      <c r="AB134" s="191" t="e">
        <f t="shared" si="16"/>
        <v>#N/A</v>
      </c>
      <c r="AC134" s="191">
        <f t="shared" si="17"/>
        <v>3762.619226531956</v>
      </c>
      <c r="AD134" s="81"/>
      <c r="AE134" s="112" t="s">
        <v>333</v>
      </c>
      <c r="AF134" s="112" t="s">
        <v>275</v>
      </c>
      <c r="AG134" s="112" t="str">
        <f t="shared" si="18"/>
        <v>Williamsburg Education - Primary School</v>
      </c>
      <c r="AH134" s="193" t="e">
        <f t="shared" si="19"/>
        <v>#N/A</v>
      </c>
      <c r="AI134" s="193" t="e">
        <f t="shared" si="20"/>
        <v>#N/A</v>
      </c>
      <c r="AJ134" s="193" t="e">
        <f t="shared" si="21"/>
        <v>#N/A</v>
      </c>
      <c r="AK134" s="193" t="e">
        <f t="shared" si="22"/>
        <v>#N/A</v>
      </c>
      <c r="AL134" s="193">
        <f t="shared" si="23"/>
        <v>0.12443192259939626</v>
      </c>
    </row>
    <row r="135" spans="2:38" x14ac:dyDescent="0.25">
      <c r="B135" s="81"/>
      <c r="C135" s="154"/>
      <c r="D135" s="154"/>
      <c r="E135" s="154"/>
      <c r="F135" s="154"/>
      <c r="G135" s="154"/>
      <c r="H135" s="154"/>
      <c r="I135" s="154"/>
      <c r="J135" s="154"/>
      <c r="K135" s="81"/>
      <c r="L135" s="154"/>
      <c r="N135" s="154"/>
      <c r="O135" s="154"/>
      <c r="P135" s="154"/>
      <c r="R135" s="154"/>
      <c r="S135" s="154"/>
      <c r="T135" s="154"/>
      <c r="U135" s="81"/>
      <c r="V135" s="112" t="s">
        <v>333</v>
      </c>
      <c r="W135" s="112" t="s">
        <v>276</v>
      </c>
      <c r="X135" s="112" t="str">
        <f t="shared" ref="X135:X152" si="24">CONCATENATE(V135," ",W135)</f>
        <v>Williamsburg Education - Relocatable Classroom</v>
      </c>
      <c r="Y135" s="191" t="e">
        <f t="shared" ref="Y135:Y152" si="25">INDEX($W$183:$AC$192,MATCH($W135,$V$183:$V$192,0),MATCH($V135,$W$182:$AC$182,0))</f>
        <v>#N/A</v>
      </c>
      <c r="Z135" s="191" t="e">
        <f t="shared" ref="Z135:Z152" si="26">INDEX($W$196:$AC$205,MATCH($W135,$V$183:$V$192,0),MATCH($V135,$W$182:$AC$182,0))</f>
        <v>#N/A</v>
      </c>
      <c r="AA135" s="191" t="e">
        <f t="shared" ref="AA135:AA152" si="27">INDEX($W$222:$AC$231,MATCH($W135,$V$183:$V$192,0),MATCH($V135,$W$182:$AC$182,0))</f>
        <v>#N/A</v>
      </c>
      <c r="AB135" s="191" t="e">
        <f t="shared" ref="AB135:AB152" si="28">INDEX($W$209:$AC$218,MATCH($W135,$V$183:$V$192,0),MATCH($V135,$W$182:$AC$182,0))</f>
        <v>#N/A</v>
      </c>
      <c r="AC135" s="191">
        <f t="shared" ref="AC135:AC152" si="29">INDEX($W$159:$AC$179,MATCH($W135,$V$159:$V$179,0),MATCH($V135,$W$158:$AC$158,0))</f>
        <v>5439.249933009678</v>
      </c>
      <c r="AD135" s="81"/>
      <c r="AE135" s="112" t="s">
        <v>333</v>
      </c>
      <c r="AF135" s="112" t="s">
        <v>276</v>
      </c>
      <c r="AG135" s="112" t="str">
        <f t="shared" ref="AG135:AG152" si="30">CONCATENATE(AE135," ",AF135)</f>
        <v>Williamsburg Education - Relocatable Classroom</v>
      </c>
      <c r="AH135" s="193" t="e">
        <f t="shared" ref="AH135:AH152" si="31">INDEX($AF$183:$AL$192,MATCH($W135,$V$183:$V$192,0),MATCH($V135,$W$182:$AC$182,0))</f>
        <v>#N/A</v>
      </c>
      <c r="AI135" s="193" t="e">
        <f t="shared" ref="AI135:AI152" si="32">INDEX($AF$196:$AL$205,MATCH($W135,$V$183:$V$192,0),MATCH($V135,$W$182:$AC$182,0))</f>
        <v>#N/A</v>
      </c>
      <c r="AJ135" s="193" t="e">
        <f t="shared" ref="AJ135:AJ152" si="33">INDEX($AF$222:$AL$231,MATCH($W135,$V$183:$V$192,0),MATCH($V135,$W$182:$AC$182,0))</f>
        <v>#N/A</v>
      </c>
      <c r="AK135" s="193" t="e">
        <f t="shared" ref="AK135:AK152" si="34">INDEX($AF$209:$AL$218,MATCH($W135,$V$183:$V$192,0),MATCH($V135,$W$182:$AC$182,0))</f>
        <v>#N/A</v>
      </c>
      <c r="AL135" s="193">
        <f t="shared" ref="AL135:AL152" si="35">INDEX($AF$159:$AL$179,MATCH(W135,$V$159:$V$179,0),MATCH(V135,$W$158:$AC$158,0))</f>
        <v>0.14639390050321052</v>
      </c>
    </row>
    <row r="136" spans="2:38" x14ac:dyDescent="0.25">
      <c r="B136" s="81"/>
      <c r="C136" s="154"/>
      <c r="D136" s="154"/>
      <c r="E136" s="154"/>
      <c r="F136" s="154"/>
      <c r="G136" s="154"/>
      <c r="H136" s="154"/>
      <c r="I136" s="154"/>
      <c r="J136" s="154"/>
      <c r="K136" s="81"/>
      <c r="L136" s="154"/>
      <c r="N136" s="154"/>
      <c r="O136" s="154"/>
      <c r="P136" s="154"/>
      <c r="R136" s="154"/>
      <c r="S136" s="154"/>
      <c r="T136" s="154"/>
      <c r="U136" s="81"/>
      <c r="V136" s="112" t="s">
        <v>333</v>
      </c>
      <c r="W136" s="112" t="s">
        <v>277</v>
      </c>
      <c r="X136" s="112" t="str">
        <f t="shared" si="24"/>
        <v>Williamsburg Education - Secondary School</v>
      </c>
      <c r="Y136" s="191">
        <f t="shared" si="25"/>
        <v>2572.909090909091</v>
      </c>
      <c r="Z136" s="191">
        <f t="shared" si="26"/>
        <v>2604</v>
      </c>
      <c r="AA136" s="191">
        <f t="shared" si="27"/>
        <v>2423</v>
      </c>
      <c r="AB136" s="191">
        <f t="shared" si="28"/>
        <v>3657.6923076923076</v>
      </c>
      <c r="AC136" s="191">
        <f t="shared" si="29"/>
        <v>3928.4649907309681</v>
      </c>
      <c r="AD136" s="81"/>
      <c r="AE136" s="112" t="s">
        <v>333</v>
      </c>
      <c r="AF136" s="112" t="s">
        <v>277</v>
      </c>
      <c r="AG136" s="112" t="str">
        <f t="shared" si="30"/>
        <v>Williamsburg Education - Secondary School</v>
      </c>
      <c r="AH136" s="193">
        <f t="shared" si="31"/>
        <v>0.16424445647517805</v>
      </c>
      <c r="AI136" s="193">
        <f t="shared" si="32"/>
        <v>0.16507497944852573</v>
      </c>
      <c r="AJ136" s="193">
        <f t="shared" si="33"/>
        <v>0.16507497944852573</v>
      </c>
      <c r="AK136" s="193">
        <f t="shared" si="34"/>
        <v>0</v>
      </c>
      <c r="AL136" s="193">
        <f t="shared" si="35"/>
        <v>0.16520675966497531</v>
      </c>
    </row>
    <row r="137" spans="2:38" x14ac:dyDescent="0.25">
      <c r="B137" s="81"/>
      <c r="C137" s="154"/>
      <c r="D137" s="154"/>
      <c r="E137" s="154"/>
      <c r="F137" s="154"/>
      <c r="G137" s="154"/>
      <c r="H137" s="154"/>
      <c r="I137" s="154"/>
      <c r="J137" s="154"/>
      <c r="K137" s="81"/>
      <c r="L137" s="154"/>
      <c r="N137" s="154"/>
      <c r="O137" s="154"/>
      <c r="P137" s="154"/>
      <c r="R137" s="154"/>
      <c r="S137" s="154"/>
      <c r="T137" s="154"/>
      <c r="U137" s="81"/>
      <c r="V137" s="112" t="s">
        <v>333</v>
      </c>
      <c r="W137" s="112" t="s">
        <v>278</v>
      </c>
      <c r="X137" s="112" t="str">
        <f t="shared" si="24"/>
        <v>Williamsburg Education - University</v>
      </c>
      <c r="Y137" s="191">
        <f t="shared" si="25"/>
        <v>5016.363636363636</v>
      </c>
      <c r="Z137" s="191">
        <f t="shared" si="26"/>
        <v>5014.625</v>
      </c>
      <c r="AA137" s="191">
        <f t="shared" si="27"/>
        <v>4448.125</v>
      </c>
      <c r="AB137" s="191">
        <f t="shared" si="28"/>
        <v>4565.9230769230771</v>
      </c>
      <c r="AC137" s="191">
        <f t="shared" si="29"/>
        <v>5985.1303689258884</v>
      </c>
      <c r="AD137" s="81"/>
      <c r="AE137" s="112" t="s">
        <v>333</v>
      </c>
      <c r="AF137" s="112" t="s">
        <v>278</v>
      </c>
      <c r="AG137" s="112" t="str">
        <f t="shared" si="30"/>
        <v>Williamsburg Education - University</v>
      </c>
      <c r="AH137" s="193">
        <f t="shared" si="31"/>
        <v>0.36218419869587654</v>
      </c>
      <c r="AI137" s="193">
        <f t="shared" si="32"/>
        <v>0.3590696992198153</v>
      </c>
      <c r="AJ137" s="193">
        <f t="shared" si="33"/>
        <v>0.3590696992198153</v>
      </c>
      <c r="AK137" s="193">
        <f t="shared" si="34"/>
        <v>7.7118379845803628E-4</v>
      </c>
      <c r="AL137" s="193">
        <f t="shared" si="35"/>
        <v>0.39892482535998197</v>
      </c>
    </row>
    <row r="138" spans="2:38" x14ac:dyDescent="0.25">
      <c r="B138" s="81"/>
      <c r="C138" s="154"/>
      <c r="D138" s="154"/>
      <c r="E138" s="154"/>
      <c r="F138" s="154"/>
      <c r="G138" s="154"/>
      <c r="H138" s="154"/>
      <c r="I138" s="154"/>
      <c r="J138" s="154"/>
      <c r="K138" s="81"/>
      <c r="L138" s="154"/>
      <c r="N138" s="154"/>
      <c r="O138" s="154"/>
      <c r="P138" s="154"/>
      <c r="R138" s="154"/>
      <c r="S138" s="154"/>
      <c r="T138" s="154"/>
      <c r="U138" s="81"/>
      <c r="V138" s="112" t="s">
        <v>333</v>
      </c>
      <c r="W138" s="112" t="s">
        <v>279</v>
      </c>
      <c r="X138" s="112" t="str">
        <f t="shared" si="24"/>
        <v>Williamsburg Grocery</v>
      </c>
      <c r="Y138" s="191" t="e">
        <f t="shared" si="25"/>
        <v>#N/A</v>
      </c>
      <c r="Z138" s="191" t="e">
        <f t="shared" si="26"/>
        <v>#N/A</v>
      </c>
      <c r="AA138" s="191" t="e">
        <f t="shared" si="27"/>
        <v>#N/A</v>
      </c>
      <c r="AB138" s="191" t="e">
        <f t="shared" si="28"/>
        <v>#N/A</v>
      </c>
      <c r="AC138" s="191">
        <f t="shared" si="29"/>
        <v>6710.4692780557825</v>
      </c>
      <c r="AD138" s="81"/>
      <c r="AE138" s="112" t="s">
        <v>333</v>
      </c>
      <c r="AF138" s="112" t="s">
        <v>279</v>
      </c>
      <c r="AG138" s="112" t="str">
        <f t="shared" si="30"/>
        <v>Williamsburg Grocery</v>
      </c>
      <c r="AH138" s="193" t="e">
        <f t="shared" si="31"/>
        <v>#N/A</v>
      </c>
      <c r="AI138" s="193" t="e">
        <f t="shared" si="32"/>
        <v>#N/A</v>
      </c>
      <c r="AJ138" s="193" t="e">
        <f t="shared" si="33"/>
        <v>#N/A</v>
      </c>
      <c r="AK138" s="193" t="e">
        <f t="shared" si="34"/>
        <v>#N/A</v>
      </c>
      <c r="AL138" s="193">
        <f t="shared" si="35"/>
        <v>0.24153805265920764</v>
      </c>
    </row>
    <row r="139" spans="2:38" x14ac:dyDescent="0.25">
      <c r="B139" s="81"/>
      <c r="C139" s="154"/>
      <c r="D139" s="154"/>
      <c r="E139" s="154"/>
      <c r="F139" s="154"/>
      <c r="G139" s="154"/>
      <c r="H139" s="154"/>
      <c r="I139" s="154"/>
      <c r="J139" s="154"/>
      <c r="K139" s="81"/>
      <c r="L139" s="154"/>
      <c r="N139" s="154"/>
      <c r="O139" s="154"/>
      <c r="P139" s="154"/>
      <c r="R139" s="154"/>
      <c r="S139" s="154"/>
      <c r="T139" s="154"/>
      <c r="U139" s="81"/>
      <c r="V139" s="112" t="s">
        <v>333</v>
      </c>
      <c r="W139" s="112" t="s">
        <v>281</v>
      </c>
      <c r="X139" s="112" t="str">
        <f t="shared" si="24"/>
        <v>Williamsburg Health/Medical - Hospital</v>
      </c>
      <c r="Y139" s="191">
        <f t="shared" si="25"/>
        <v>5628.2307692307695</v>
      </c>
      <c r="Z139" s="191">
        <f t="shared" si="26"/>
        <v>5625.625</v>
      </c>
      <c r="AA139" s="191">
        <f t="shared" si="27"/>
        <v>3670.25</v>
      </c>
      <c r="AB139" s="191">
        <f t="shared" si="28"/>
        <v>8760</v>
      </c>
      <c r="AC139" s="191">
        <f t="shared" si="29"/>
        <v>8760</v>
      </c>
      <c r="AD139" s="81"/>
      <c r="AE139" s="112" t="s">
        <v>333</v>
      </c>
      <c r="AF139" s="112" t="s">
        <v>281</v>
      </c>
      <c r="AG139" s="112" t="str">
        <f t="shared" si="30"/>
        <v>Williamsburg Health/Medical - Hospital</v>
      </c>
      <c r="AH139" s="193">
        <f t="shared" si="31"/>
        <v>0.46512305362643491</v>
      </c>
      <c r="AI139" s="193">
        <f t="shared" si="32"/>
        <v>0.45975737567516989</v>
      </c>
      <c r="AJ139" s="193">
        <f t="shared" si="33"/>
        <v>0.45975737567516989</v>
      </c>
      <c r="AK139" s="193">
        <f t="shared" si="34"/>
        <v>9.2271666366358918E-2</v>
      </c>
      <c r="AL139" s="193">
        <f t="shared" si="35"/>
        <v>0.41428576893636559</v>
      </c>
    </row>
    <row r="140" spans="2:38" x14ac:dyDescent="0.25">
      <c r="B140" s="81"/>
      <c r="C140" s="154"/>
      <c r="D140" s="154"/>
      <c r="E140" s="154"/>
      <c r="F140" s="154"/>
      <c r="G140" s="154"/>
      <c r="H140" s="154"/>
      <c r="I140" s="154"/>
      <c r="J140" s="154"/>
      <c r="K140" s="81"/>
      <c r="L140" s="154"/>
      <c r="N140" s="154"/>
      <c r="O140" s="154"/>
      <c r="P140" s="154"/>
      <c r="R140" s="154"/>
      <c r="S140" s="154"/>
      <c r="T140" s="154"/>
      <c r="U140" s="81"/>
      <c r="V140" s="112" t="s">
        <v>333</v>
      </c>
      <c r="W140" s="112" t="s">
        <v>283</v>
      </c>
      <c r="X140" s="112" t="str">
        <f t="shared" si="24"/>
        <v>Williamsburg Health/Medical - Nursing Home</v>
      </c>
      <c r="Y140" s="191">
        <f t="shared" si="25"/>
        <v>3817.818181818182</v>
      </c>
      <c r="Z140" s="191">
        <f t="shared" si="26"/>
        <v>3819</v>
      </c>
      <c r="AA140" s="191">
        <f t="shared" si="27"/>
        <v>3722</v>
      </c>
      <c r="AB140" s="191">
        <f t="shared" si="28"/>
        <v>6044.9230769230771</v>
      </c>
      <c r="AC140" s="191">
        <f t="shared" si="29"/>
        <v>8760</v>
      </c>
      <c r="AD140" s="81"/>
      <c r="AE140" s="112" t="s">
        <v>333</v>
      </c>
      <c r="AF140" s="112" t="s">
        <v>283</v>
      </c>
      <c r="AG140" s="112" t="str">
        <f t="shared" si="30"/>
        <v>Williamsburg Health/Medical - Nursing Home</v>
      </c>
      <c r="AH140" s="193">
        <f t="shared" si="31"/>
        <v>0.26204060824396103</v>
      </c>
      <c r="AI140" s="193">
        <f t="shared" si="32"/>
        <v>0.26261248306821872</v>
      </c>
      <c r="AJ140" s="193">
        <f t="shared" si="33"/>
        <v>0.26261248306821872</v>
      </c>
      <c r="AK140" s="193">
        <f t="shared" si="34"/>
        <v>9.9699104702117018E-4</v>
      </c>
      <c r="AL140" s="193">
        <f t="shared" si="35"/>
        <v>0.27504294740040991</v>
      </c>
    </row>
    <row r="141" spans="2:38" x14ac:dyDescent="0.25">
      <c r="B141" s="81"/>
      <c r="C141" s="154"/>
      <c r="D141" s="154"/>
      <c r="E141" s="154"/>
      <c r="F141" s="154"/>
      <c r="G141" s="154"/>
      <c r="H141" s="154"/>
      <c r="I141" s="154"/>
      <c r="J141" s="154"/>
      <c r="K141" s="81"/>
      <c r="L141" s="154"/>
      <c r="N141" s="154"/>
      <c r="O141" s="154"/>
      <c r="P141" s="154"/>
      <c r="R141" s="154"/>
      <c r="S141" s="154"/>
      <c r="T141" s="154"/>
      <c r="U141" s="81"/>
      <c r="V141" s="112" t="s">
        <v>333</v>
      </c>
      <c r="W141" s="112" t="s">
        <v>285</v>
      </c>
      <c r="X141" s="112" t="str">
        <f t="shared" si="24"/>
        <v>Williamsburg Lodging - Hotel</v>
      </c>
      <c r="Y141" s="191">
        <f t="shared" si="25"/>
        <v>5775.636363636364</v>
      </c>
      <c r="Z141" s="191">
        <f t="shared" si="26"/>
        <v>5772.875</v>
      </c>
      <c r="AA141" s="191">
        <f t="shared" si="27"/>
        <v>5327.75</v>
      </c>
      <c r="AB141" s="191">
        <f t="shared" si="28"/>
        <v>6387.2307692307695</v>
      </c>
      <c r="AC141" s="191">
        <f t="shared" si="29"/>
        <v>8759.9999999999982</v>
      </c>
      <c r="AD141" s="81"/>
      <c r="AE141" s="112" t="s">
        <v>333</v>
      </c>
      <c r="AF141" s="112" t="s">
        <v>285</v>
      </c>
      <c r="AG141" s="112" t="str">
        <f t="shared" si="30"/>
        <v>Williamsburg Lodging - Hotel</v>
      </c>
      <c r="AH141" s="193">
        <f t="shared" si="31"/>
        <v>0.6562827776431901</v>
      </c>
      <c r="AI141" s="193">
        <f t="shared" si="32"/>
        <v>0.65923993954431059</v>
      </c>
      <c r="AJ141" s="193">
        <f t="shared" si="33"/>
        <v>0.65923993954431059</v>
      </c>
      <c r="AK141" s="193">
        <f t="shared" si="34"/>
        <v>1.4830900941929551E-3</v>
      </c>
      <c r="AL141" s="193">
        <f t="shared" si="35"/>
        <v>0.70920477782646363</v>
      </c>
    </row>
    <row r="142" spans="2:38" x14ac:dyDescent="0.25">
      <c r="B142" s="81"/>
      <c r="C142" s="154"/>
      <c r="D142" s="154"/>
      <c r="E142" s="154"/>
      <c r="F142" s="154"/>
      <c r="G142" s="154"/>
      <c r="H142" s="154"/>
      <c r="I142" s="154"/>
      <c r="J142" s="154"/>
      <c r="K142" s="81"/>
      <c r="L142" s="154"/>
      <c r="N142" s="154"/>
      <c r="O142" s="154"/>
      <c r="P142" s="154"/>
      <c r="R142" s="154"/>
      <c r="S142" s="154"/>
      <c r="T142" s="154"/>
      <c r="U142" s="81"/>
      <c r="V142" s="112" t="s">
        <v>333</v>
      </c>
      <c r="W142" s="112" t="s">
        <v>287</v>
      </c>
      <c r="X142" s="112" t="str">
        <f t="shared" si="24"/>
        <v>Williamsburg Manufacturing - Bio/Tech</v>
      </c>
      <c r="Y142" s="191">
        <f t="shared" si="25"/>
        <v>1633</v>
      </c>
      <c r="Z142" s="191">
        <f t="shared" si="26"/>
        <v>1633</v>
      </c>
      <c r="AA142" s="191">
        <f t="shared" si="27"/>
        <v>1632</v>
      </c>
      <c r="AB142" s="191">
        <f t="shared" si="28"/>
        <v>1277</v>
      </c>
      <c r="AC142" s="191">
        <f t="shared" si="29"/>
        <v>3572.6970182358582</v>
      </c>
      <c r="AD142" s="81"/>
      <c r="AE142" s="112" t="s">
        <v>333</v>
      </c>
      <c r="AF142" s="112" t="s">
        <v>287</v>
      </c>
      <c r="AG142" s="112" t="str">
        <f t="shared" si="30"/>
        <v>Williamsburg Manufacturing - Bio/Tech</v>
      </c>
      <c r="AH142" s="193">
        <f t="shared" si="31"/>
        <v>0.50083900851809304</v>
      </c>
      <c r="AI142" s="193">
        <f t="shared" si="32"/>
        <v>0.50123706022343606</v>
      </c>
      <c r="AJ142" s="193">
        <f t="shared" si="33"/>
        <v>0.50123706022343606</v>
      </c>
      <c r="AK142" s="193">
        <f t="shared" si="34"/>
        <v>0</v>
      </c>
      <c r="AL142" s="193">
        <f t="shared" si="35"/>
        <v>0.52132401057706812</v>
      </c>
    </row>
    <row r="143" spans="2:38" x14ac:dyDescent="0.25">
      <c r="B143" s="81"/>
      <c r="C143" s="154"/>
      <c r="D143" s="154"/>
      <c r="E143" s="154"/>
      <c r="F143" s="154"/>
      <c r="G143" s="154"/>
      <c r="H143" s="154"/>
      <c r="I143" s="154"/>
      <c r="J143" s="154"/>
      <c r="K143" s="81"/>
      <c r="L143" s="154"/>
      <c r="N143" s="154"/>
      <c r="O143" s="154"/>
      <c r="P143" s="154"/>
      <c r="R143" s="154"/>
      <c r="S143" s="154"/>
      <c r="T143" s="154"/>
      <c r="U143" s="81"/>
      <c r="V143" s="112" t="s">
        <v>333</v>
      </c>
      <c r="W143" s="112" t="s">
        <v>289</v>
      </c>
      <c r="X143" s="112" t="str">
        <f t="shared" si="24"/>
        <v>Williamsburg Manufacturing - Light Industrial</v>
      </c>
      <c r="Y143" s="191" t="e">
        <f t="shared" si="25"/>
        <v>#N/A</v>
      </c>
      <c r="Z143" s="191" t="e">
        <f t="shared" si="26"/>
        <v>#N/A</v>
      </c>
      <c r="AA143" s="191" t="e">
        <f t="shared" si="27"/>
        <v>#N/A</v>
      </c>
      <c r="AB143" s="191" t="e">
        <f t="shared" si="28"/>
        <v>#N/A</v>
      </c>
      <c r="AC143" s="191">
        <f t="shared" si="29"/>
        <v>4083.5705251072704</v>
      </c>
      <c r="AD143" s="81"/>
      <c r="AE143" s="112" t="s">
        <v>333</v>
      </c>
      <c r="AF143" s="112" t="s">
        <v>289</v>
      </c>
      <c r="AG143" s="112" t="str">
        <f t="shared" si="30"/>
        <v>Williamsburg Manufacturing - Light Industrial</v>
      </c>
      <c r="AH143" s="193" t="e">
        <f t="shared" si="31"/>
        <v>#N/A</v>
      </c>
      <c r="AI143" s="193" t="e">
        <f t="shared" si="32"/>
        <v>#N/A</v>
      </c>
      <c r="AJ143" s="193" t="e">
        <f t="shared" si="33"/>
        <v>#N/A</v>
      </c>
      <c r="AK143" s="193" t="e">
        <f t="shared" si="34"/>
        <v>#N/A</v>
      </c>
      <c r="AL143" s="193">
        <f t="shared" si="35"/>
        <v>0.4010406988676089</v>
      </c>
    </row>
    <row r="144" spans="2:38" x14ac:dyDescent="0.25">
      <c r="B144" s="81"/>
      <c r="C144" s="154"/>
      <c r="D144" s="154"/>
      <c r="E144" s="154"/>
      <c r="F144" s="154"/>
      <c r="G144" s="154"/>
      <c r="H144" s="154"/>
      <c r="I144" s="154"/>
      <c r="J144" s="154"/>
      <c r="K144" s="81"/>
      <c r="L144" s="154"/>
      <c r="N144" s="154"/>
      <c r="O144" s="154"/>
      <c r="P144" s="154"/>
      <c r="R144" s="154"/>
      <c r="S144" s="154"/>
      <c r="T144" s="154"/>
      <c r="U144" s="81"/>
      <c r="V144" s="112" t="s">
        <v>333</v>
      </c>
      <c r="W144" s="112" t="s">
        <v>291</v>
      </c>
      <c r="X144" s="112" t="str">
        <f t="shared" si="24"/>
        <v>Williamsburg Office - Large</v>
      </c>
      <c r="Y144" s="191">
        <f t="shared" si="25"/>
        <v>1814.7272727272727</v>
      </c>
      <c r="Z144" s="191">
        <f t="shared" si="26"/>
        <v>1814.625</v>
      </c>
      <c r="AA144" s="191">
        <f t="shared" si="27"/>
        <v>1797.75</v>
      </c>
      <c r="AB144" s="191">
        <f t="shared" si="28"/>
        <v>3651.7692307692309</v>
      </c>
      <c r="AC144" s="191">
        <f t="shared" si="29"/>
        <v>4352.8066444848164</v>
      </c>
      <c r="AD144" s="81"/>
      <c r="AE144" s="112" t="s">
        <v>333</v>
      </c>
      <c r="AF144" s="112" t="s">
        <v>291</v>
      </c>
      <c r="AG144" s="112" t="str">
        <f t="shared" si="30"/>
        <v>Williamsburg Office - Large</v>
      </c>
      <c r="AH144" s="193">
        <f t="shared" si="31"/>
        <v>0.32725322067172019</v>
      </c>
      <c r="AI144" s="193">
        <f t="shared" si="32"/>
        <v>0.32718537255622709</v>
      </c>
      <c r="AJ144" s="193">
        <f t="shared" si="33"/>
        <v>0.32718537255622709</v>
      </c>
      <c r="AK144" s="193">
        <f t="shared" si="34"/>
        <v>1.4034305706300614E-3</v>
      </c>
      <c r="AL144" s="193">
        <f t="shared" si="35"/>
        <v>0.34728922576595289</v>
      </c>
    </row>
    <row r="145" spans="2:38" x14ac:dyDescent="0.25">
      <c r="B145" s="81"/>
      <c r="C145" s="154"/>
      <c r="D145" s="154"/>
      <c r="E145" s="154"/>
      <c r="F145" s="154"/>
      <c r="G145" s="154"/>
      <c r="H145" s="154"/>
      <c r="I145" s="154"/>
      <c r="J145" s="154"/>
      <c r="K145" s="81"/>
      <c r="L145" s="154"/>
      <c r="N145" s="154"/>
      <c r="O145" s="154"/>
      <c r="P145" s="154"/>
      <c r="R145" s="154"/>
      <c r="S145" s="154"/>
      <c r="T145" s="154"/>
      <c r="U145" s="81"/>
      <c r="V145" s="112" t="s">
        <v>333</v>
      </c>
      <c r="W145" s="112" t="s">
        <v>293</v>
      </c>
      <c r="X145" s="112" t="str">
        <f t="shared" si="24"/>
        <v>Williamsburg Office - Small</v>
      </c>
      <c r="Y145" s="191">
        <f t="shared" si="25"/>
        <v>1606</v>
      </c>
      <c r="Z145" s="191">
        <f t="shared" si="26"/>
        <v>1606</v>
      </c>
      <c r="AA145" s="191">
        <f t="shared" si="27"/>
        <v>1606</v>
      </c>
      <c r="AB145" s="191">
        <f t="shared" si="28"/>
        <v>2684.7692307692309</v>
      </c>
      <c r="AC145" s="191">
        <f t="shared" si="29"/>
        <v>3924.1665042744839</v>
      </c>
      <c r="AD145" s="81"/>
      <c r="AE145" s="112" t="s">
        <v>333</v>
      </c>
      <c r="AF145" s="112" t="s">
        <v>293</v>
      </c>
      <c r="AG145" s="112" t="str">
        <f t="shared" si="30"/>
        <v>Williamsburg Office - Small</v>
      </c>
      <c r="AH145" s="193">
        <f t="shared" si="31"/>
        <v>0.3078808479328351</v>
      </c>
      <c r="AI145" s="193">
        <f t="shared" si="32"/>
        <v>0.30938166571672049</v>
      </c>
      <c r="AJ145" s="193">
        <f t="shared" si="33"/>
        <v>0.30938166571672049</v>
      </c>
      <c r="AK145" s="193">
        <f t="shared" si="34"/>
        <v>0</v>
      </c>
      <c r="AL145" s="193">
        <f t="shared" si="35"/>
        <v>0.32866779103869098</v>
      </c>
    </row>
    <row r="146" spans="2:38" x14ac:dyDescent="0.25">
      <c r="B146" s="81"/>
      <c r="C146" s="154"/>
      <c r="D146" s="154"/>
      <c r="E146" s="154"/>
      <c r="F146" s="154"/>
      <c r="G146" s="154"/>
      <c r="H146" s="154"/>
      <c r="I146" s="154"/>
      <c r="J146" s="154"/>
      <c r="K146" s="81"/>
      <c r="L146" s="154"/>
      <c r="N146" s="154"/>
      <c r="O146" s="154"/>
      <c r="P146" s="154"/>
      <c r="R146" s="154"/>
      <c r="S146" s="154"/>
      <c r="T146" s="154"/>
      <c r="U146" s="81"/>
      <c r="V146" s="112" t="s">
        <v>333</v>
      </c>
      <c r="W146" s="112" t="s">
        <v>295</v>
      </c>
      <c r="X146" s="112" t="str">
        <f t="shared" si="24"/>
        <v>Williamsburg Restaurant - Fast-Food</v>
      </c>
      <c r="Y146" s="191" t="e">
        <f t="shared" si="25"/>
        <v>#N/A</v>
      </c>
      <c r="Z146" s="191" t="e">
        <f t="shared" si="26"/>
        <v>#N/A</v>
      </c>
      <c r="AA146" s="191" t="e">
        <f t="shared" si="27"/>
        <v>#N/A</v>
      </c>
      <c r="AB146" s="191" t="e">
        <f t="shared" si="28"/>
        <v>#N/A</v>
      </c>
      <c r="AC146" s="191">
        <f t="shared" si="29"/>
        <v>7331.6490527533861</v>
      </c>
      <c r="AD146" s="81"/>
      <c r="AE146" s="112" t="s">
        <v>333</v>
      </c>
      <c r="AF146" s="112" t="s">
        <v>295</v>
      </c>
      <c r="AG146" s="112" t="str">
        <f t="shared" si="30"/>
        <v>Williamsburg Restaurant - Fast-Food</v>
      </c>
      <c r="AH146" s="193" t="e">
        <f t="shared" si="31"/>
        <v>#N/A</v>
      </c>
      <c r="AI146" s="193" t="e">
        <f t="shared" si="32"/>
        <v>#N/A</v>
      </c>
      <c r="AJ146" s="193" t="e">
        <f t="shared" si="33"/>
        <v>#N/A</v>
      </c>
      <c r="AK146" s="193" t="e">
        <f t="shared" si="34"/>
        <v>#N/A</v>
      </c>
      <c r="AL146" s="193">
        <f t="shared" si="35"/>
        <v>0.41501957323695549</v>
      </c>
    </row>
    <row r="147" spans="2:38" x14ac:dyDescent="0.25">
      <c r="B147" s="81"/>
      <c r="C147" s="154"/>
      <c r="D147" s="154"/>
      <c r="E147" s="154"/>
      <c r="F147" s="154"/>
      <c r="G147" s="154"/>
      <c r="H147" s="154"/>
      <c r="I147" s="154"/>
      <c r="J147" s="154"/>
      <c r="K147" s="81"/>
      <c r="L147" s="154"/>
      <c r="N147" s="154"/>
      <c r="O147" s="154"/>
      <c r="P147" s="154"/>
      <c r="R147" s="154"/>
      <c r="S147" s="154"/>
      <c r="T147" s="154"/>
      <c r="U147" s="81"/>
      <c r="V147" s="112" t="s">
        <v>333</v>
      </c>
      <c r="W147" s="112" t="s">
        <v>296</v>
      </c>
      <c r="X147" s="112" t="str">
        <f t="shared" si="24"/>
        <v>Williamsburg Restaurant - Sit-Down</v>
      </c>
      <c r="Y147" s="191" t="e">
        <f t="shared" si="25"/>
        <v>#N/A</v>
      </c>
      <c r="Z147" s="191" t="e">
        <f t="shared" si="26"/>
        <v>#N/A</v>
      </c>
      <c r="AA147" s="191" t="e">
        <f t="shared" si="27"/>
        <v>#N/A</v>
      </c>
      <c r="AB147" s="191" t="e">
        <f t="shared" si="28"/>
        <v>#N/A</v>
      </c>
      <c r="AC147" s="191">
        <f t="shared" si="29"/>
        <v>5239.1260633113679</v>
      </c>
      <c r="AD147" s="81"/>
      <c r="AE147" s="112" t="s">
        <v>333</v>
      </c>
      <c r="AF147" s="112" t="s">
        <v>296</v>
      </c>
      <c r="AG147" s="112" t="str">
        <f t="shared" si="30"/>
        <v>Williamsburg Restaurant - Sit-Down</v>
      </c>
      <c r="AH147" s="193" t="e">
        <f t="shared" si="31"/>
        <v>#N/A</v>
      </c>
      <c r="AI147" s="193" t="e">
        <f t="shared" si="32"/>
        <v>#N/A</v>
      </c>
      <c r="AJ147" s="193" t="e">
        <f t="shared" si="33"/>
        <v>#N/A</v>
      </c>
      <c r="AK147" s="193" t="e">
        <f t="shared" si="34"/>
        <v>#N/A</v>
      </c>
      <c r="AL147" s="193">
        <f t="shared" si="35"/>
        <v>0.48260546189185777</v>
      </c>
    </row>
    <row r="148" spans="2:38" x14ac:dyDescent="0.25">
      <c r="B148" s="81"/>
      <c r="C148" s="154"/>
      <c r="D148" s="154"/>
      <c r="E148" s="154"/>
      <c r="F148" s="154"/>
      <c r="G148" s="154"/>
      <c r="H148" s="154"/>
      <c r="I148" s="154"/>
      <c r="J148" s="154"/>
      <c r="K148" s="81"/>
      <c r="L148" s="154"/>
      <c r="N148" s="154"/>
      <c r="O148" s="154"/>
      <c r="P148" s="154"/>
      <c r="R148" s="154"/>
      <c r="S148" s="154"/>
      <c r="T148" s="154"/>
      <c r="U148" s="81"/>
      <c r="V148" s="112" t="s">
        <v>333</v>
      </c>
      <c r="W148" s="112" t="s">
        <v>298</v>
      </c>
      <c r="X148" s="112" t="str">
        <f t="shared" si="24"/>
        <v>Williamsburg Retail - Multistory Large</v>
      </c>
      <c r="Y148" s="191">
        <f t="shared" si="25"/>
        <v>2898.181818181818</v>
      </c>
      <c r="Z148" s="191">
        <f t="shared" si="26"/>
        <v>2897.875</v>
      </c>
      <c r="AA148" s="191">
        <f t="shared" si="27"/>
        <v>2847.375</v>
      </c>
      <c r="AB148" s="191">
        <f t="shared" si="28"/>
        <v>2659.6153846153848</v>
      </c>
      <c r="AC148" s="191">
        <f t="shared" si="29"/>
        <v>4895.7916893096917</v>
      </c>
      <c r="AD148" s="81"/>
      <c r="AE148" s="112" t="s">
        <v>333</v>
      </c>
      <c r="AF148" s="112" t="s">
        <v>298</v>
      </c>
      <c r="AG148" s="112" t="str">
        <f t="shared" si="30"/>
        <v>Williamsburg Retail - Multistory Large</v>
      </c>
      <c r="AH148" s="193">
        <f t="shared" si="31"/>
        <v>0.47059744126623976</v>
      </c>
      <c r="AI148" s="193">
        <f t="shared" si="32"/>
        <v>0.46947490879650372</v>
      </c>
      <c r="AJ148" s="193">
        <f t="shared" si="33"/>
        <v>0.46947490879650372</v>
      </c>
      <c r="AK148" s="193">
        <f t="shared" si="34"/>
        <v>0</v>
      </c>
      <c r="AL148" s="193">
        <f t="shared" si="35"/>
        <v>0.48525672229947669</v>
      </c>
    </row>
    <row r="149" spans="2:38" x14ac:dyDescent="0.25">
      <c r="B149" s="81"/>
      <c r="C149" s="154"/>
      <c r="D149" s="154"/>
      <c r="E149" s="154"/>
      <c r="F149" s="154"/>
      <c r="G149" s="154"/>
      <c r="H149" s="154"/>
      <c r="I149" s="154"/>
      <c r="J149" s="154"/>
      <c r="K149" s="81"/>
      <c r="L149" s="154"/>
      <c r="N149" s="154"/>
      <c r="O149" s="154"/>
      <c r="P149" s="154"/>
      <c r="R149" s="154"/>
      <c r="S149" s="154"/>
      <c r="T149" s="154"/>
      <c r="U149" s="81"/>
      <c r="V149" s="112" t="s">
        <v>333</v>
      </c>
      <c r="W149" s="112" t="s">
        <v>299</v>
      </c>
      <c r="X149" s="112" t="str">
        <f t="shared" si="24"/>
        <v>Williamsburg Retail - Single-Story Large</v>
      </c>
      <c r="Y149" s="191" t="e">
        <f t="shared" si="25"/>
        <v>#N/A</v>
      </c>
      <c r="Z149" s="191" t="e">
        <f t="shared" si="26"/>
        <v>#N/A</v>
      </c>
      <c r="AA149" s="191" t="e">
        <f t="shared" si="27"/>
        <v>#N/A</v>
      </c>
      <c r="AB149" s="191" t="e">
        <f t="shared" si="28"/>
        <v>#N/A</v>
      </c>
      <c r="AC149" s="191">
        <f t="shared" si="29"/>
        <v>5487.2170233068118</v>
      </c>
      <c r="AD149" s="81"/>
      <c r="AE149" s="112" t="s">
        <v>333</v>
      </c>
      <c r="AF149" s="112" t="s">
        <v>299</v>
      </c>
      <c r="AG149" s="112" t="str">
        <f t="shared" si="30"/>
        <v>Williamsburg Retail - Single-Story Large</v>
      </c>
      <c r="AH149" s="193" t="e">
        <f t="shared" si="31"/>
        <v>#N/A</v>
      </c>
      <c r="AI149" s="193" t="e">
        <f t="shared" si="32"/>
        <v>#N/A</v>
      </c>
      <c r="AJ149" s="193" t="e">
        <f t="shared" si="33"/>
        <v>#N/A</v>
      </c>
      <c r="AK149" s="193" t="e">
        <f t="shared" si="34"/>
        <v>#N/A</v>
      </c>
      <c r="AL149" s="193">
        <f t="shared" si="35"/>
        <v>0.46642650033784339</v>
      </c>
    </row>
    <row r="150" spans="2:38" x14ac:dyDescent="0.25">
      <c r="B150" s="81"/>
      <c r="C150" s="154"/>
      <c r="D150" s="154"/>
      <c r="E150" s="154"/>
      <c r="F150" s="154"/>
      <c r="G150" s="154"/>
      <c r="H150" s="154"/>
      <c r="I150" s="154"/>
      <c r="J150" s="154"/>
      <c r="K150" s="81"/>
      <c r="L150" s="154"/>
      <c r="N150" s="154"/>
      <c r="O150" s="154"/>
      <c r="P150" s="154"/>
      <c r="R150" s="154"/>
      <c r="S150" s="154"/>
      <c r="T150" s="154"/>
      <c r="U150" s="81"/>
      <c r="V150" s="112" t="s">
        <v>333</v>
      </c>
      <c r="W150" s="112" t="s">
        <v>300</v>
      </c>
      <c r="X150" s="112" t="str">
        <f t="shared" si="24"/>
        <v>Williamsburg Retail - Small</v>
      </c>
      <c r="Y150" s="191" t="e">
        <f t="shared" si="25"/>
        <v>#N/A</v>
      </c>
      <c r="Z150" s="191" t="e">
        <f t="shared" si="26"/>
        <v>#N/A</v>
      </c>
      <c r="AA150" s="191" t="e">
        <f t="shared" si="27"/>
        <v>#N/A</v>
      </c>
      <c r="AB150" s="191" t="e">
        <f t="shared" si="28"/>
        <v>#N/A</v>
      </c>
      <c r="AC150" s="191">
        <f t="shared" si="29"/>
        <v>5017.9804907879143</v>
      </c>
      <c r="AD150" s="81"/>
      <c r="AE150" s="112" t="s">
        <v>333</v>
      </c>
      <c r="AF150" s="112" t="s">
        <v>300</v>
      </c>
      <c r="AG150" s="112" t="str">
        <f t="shared" si="30"/>
        <v>Williamsburg Retail - Small</v>
      </c>
      <c r="AH150" s="193" t="e">
        <f t="shared" si="31"/>
        <v>#N/A</v>
      </c>
      <c r="AI150" s="193" t="e">
        <f t="shared" si="32"/>
        <v>#N/A</v>
      </c>
      <c r="AJ150" s="193" t="e">
        <f t="shared" si="33"/>
        <v>#N/A</v>
      </c>
      <c r="AK150" s="193" t="e">
        <f t="shared" si="34"/>
        <v>#N/A</v>
      </c>
      <c r="AL150" s="193">
        <f t="shared" si="35"/>
        <v>0.49987279271395457</v>
      </c>
    </row>
    <row r="151" spans="2:38" x14ac:dyDescent="0.25">
      <c r="B151" s="81"/>
      <c r="C151" s="154"/>
      <c r="D151" s="154"/>
      <c r="E151" s="154"/>
      <c r="F151" s="154"/>
      <c r="G151" s="154"/>
      <c r="H151" s="154"/>
      <c r="I151" s="154"/>
      <c r="J151" s="154"/>
      <c r="K151" s="81"/>
      <c r="L151" s="154"/>
      <c r="N151" s="154"/>
      <c r="O151" s="154"/>
      <c r="P151" s="154"/>
      <c r="R151" s="154"/>
      <c r="S151" s="154"/>
      <c r="T151" s="154"/>
      <c r="U151" s="81"/>
      <c r="V151" s="112" t="s">
        <v>333</v>
      </c>
      <c r="W151" s="112" t="s">
        <v>301</v>
      </c>
      <c r="X151" s="112" t="str">
        <f t="shared" si="24"/>
        <v>Williamsburg Storage - Conditioned</v>
      </c>
      <c r="Y151" s="191" t="e">
        <f t="shared" si="25"/>
        <v>#N/A</v>
      </c>
      <c r="Z151" s="191" t="e">
        <f t="shared" si="26"/>
        <v>#N/A</v>
      </c>
      <c r="AA151" s="191" t="e">
        <f t="shared" si="27"/>
        <v>#N/A</v>
      </c>
      <c r="AB151" s="191" t="e">
        <f t="shared" si="28"/>
        <v>#N/A</v>
      </c>
      <c r="AC151" s="191">
        <f t="shared" si="29"/>
        <v>5027.5</v>
      </c>
      <c r="AD151" s="81"/>
      <c r="AE151" s="112" t="s">
        <v>333</v>
      </c>
      <c r="AF151" s="112" t="s">
        <v>301</v>
      </c>
      <c r="AG151" s="112" t="str">
        <f t="shared" si="30"/>
        <v>Williamsburg Storage - Conditioned</v>
      </c>
      <c r="AH151" s="193" t="e">
        <f t="shared" si="31"/>
        <v>#N/A</v>
      </c>
      <c r="AI151" s="193" t="e">
        <f t="shared" si="32"/>
        <v>#N/A</v>
      </c>
      <c r="AJ151" s="193" t="e">
        <f t="shared" si="33"/>
        <v>#N/A</v>
      </c>
      <c r="AK151" s="193" t="e">
        <f t="shared" si="34"/>
        <v>#N/A</v>
      </c>
      <c r="AL151" s="193">
        <f t="shared" si="35"/>
        <v>0.19887325393017638</v>
      </c>
    </row>
    <row r="152" spans="2:38" x14ac:dyDescent="0.25">
      <c r="B152" s="81"/>
      <c r="C152" s="154"/>
      <c r="D152" s="154"/>
      <c r="E152" s="154"/>
      <c r="F152" s="154"/>
      <c r="G152" s="154"/>
      <c r="H152" s="154"/>
      <c r="I152" s="154"/>
      <c r="J152" s="154"/>
      <c r="K152" s="81"/>
      <c r="L152" s="154"/>
      <c r="N152" s="154"/>
      <c r="O152" s="154"/>
      <c r="P152" s="154"/>
      <c r="R152" s="154"/>
      <c r="S152" s="154"/>
      <c r="T152" s="154"/>
      <c r="U152" s="81"/>
      <c r="V152" s="112" t="s">
        <v>333</v>
      </c>
      <c r="W152" s="112" t="s">
        <v>302</v>
      </c>
      <c r="X152" s="112" t="str">
        <f t="shared" si="24"/>
        <v>Williamsburg Warehouse - Refrigerated</v>
      </c>
      <c r="Y152" s="191" t="e">
        <f t="shared" si="25"/>
        <v>#N/A</v>
      </c>
      <c r="Z152" s="191" t="e">
        <f t="shared" si="26"/>
        <v>#N/A</v>
      </c>
      <c r="AA152" s="191" t="e">
        <f t="shared" si="27"/>
        <v>#N/A</v>
      </c>
      <c r="AB152" s="191" t="e">
        <f t="shared" si="28"/>
        <v>#N/A</v>
      </c>
      <c r="AC152" s="191">
        <f t="shared" si="29"/>
        <v>4041</v>
      </c>
      <c r="AD152" s="81"/>
      <c r="AE152" s="112" t="s">
        <v>333</v>
      </c>
      <c r="AF152" s="112" t="s">
        <v>302</v>
      </c>
      <c r="AG152" s="112" t="str">
        <f t="shared" si="30"/>
        <v>Williamsburg Warehouse - Refrigerated</v>
      </c>
      <c r="AH152" s="193" t="e">
        <f t="shared" si="31"/>
        <v>#N/A</v>
      </c>
      <c r="AI152" s="193" t="e">
        <f t="shared" si="32"/>
        <v>#N/A</v>
      </c>
      <c r="AJ152" s="193" t="e">
        <f t="shared" si="33"/>
        <v>#N/A</v>
      </c>
      <c r="AK152" s="193" t="e">
        <f t="shared" si="34"/>
        <v>#N/A</v>
      </c>
      <c r="AL152" s="193">
        <f t="shared" si="35"/>
        <v>0.51293077927229735</v>
      </c>
    </row>
    <row r="158" spans="2:38" x14ac:dyDescent="0.25">
      <c r="B158" s="154"/>
      <c r="C158" s="154"/>
      <c r="D158" s="154"/>
      <c r="E158" s="154"/>
      <c r="F158" s="154"/>
      <c r="G158" s="154"/>
      <c r="H158" s="154"/>
      <c r="I158" s="154"/>
      <c r="J158" s="154"/>
      <c r="K158" s="154"/>
      <c r="L158" s="154"/>
      <c r="N158" s="154"/>
      <c r="O158" s="154"/>
      <c r="P158" s="154"/>
      <c r="R158" s="154"/>
      <c r="S158" s="154"/>
      <c r="T158" s="154"/>
      <c r="U158" s="154"/>
      <c r="V158" s="154"/>
      <c r="W158" s="154" t="s">
        <v>271</v>
      </c>
      <c r="X158" s="154" t="s">
        <v>303</v>
      </c>
      <c r="Y158" s="192" t="s">
        <v>320</v>
      </c>
      <c r="Z158" s="192" t="s">
        <v>330</v>
      </c>
      <c r="AA158" s="192" t="s">
        <v>331</v>
      </c>
      <c r="AB158" s="192" t="s">
        <v>332</v>
      </c>
      <c r="AC158" s="192" t="s">
        <v>333</v>
      </c>
      <c r="AD158" s="154"/>
      <c r="AE158" s="154"/>
      <c r="AF158" s="154" t="s">
        <v>271</v>
      </c>
      <c r="AG158" s="154" t="s">
        <v>303</v>
      </c>
      <c r="AH158" s="192" t="s">
        <v>320</v>
      </c>
      <c r="AI158" s="192" t="s">
        <v>330</v>
      </c>
      <c r="AJ158" s="192" t="s">
        <v>331</v>
      </c>
      <c r="AK158" s="192" t="s">
        <v>332</v>
      </c>
      <c r="AL158" s="192" t="s">
        <v>333</v>
      </c>
    </row>
    <row r="159" spans="2:38" x14ac:dyDescent="0.25">
      <c r="B159" s="154"/>
      <c r="C159" s="154"/>
      <c r="D159" s="154"/>
      <c r="E159" s="154"/>
      <c r="F159" s="154"/>
      <c r="G159" s="154"/>
      <c r="H159" s="154"/>
      <c r="I159" s="154"/>
      <c r="J159" s="154"/>
      <c r="K159" s="154"/>
      <c r="L159" s="154"/>
      <c r="N159" s="154"/>
      <c r="O159" s="154"/>
      <c r="P159" s="154"/>
      <c r="R159" s="154"/>
      <c r="S159" s="154"/>
      <c r="T159" s="154"/>
      <c r="U159" s="154"/>
      <c r="V159" s="154" t="s">
        <v>272</v>
      </c>
      <c r="W159" s="154">
        <v>5187.8263983060706</v>
      </c>
      <c r="X159" s="154">
        <v>5216.5217585259788</v>
      </c>
      <c r="Y159" s="192">
        <v>5172.4084230491926</v>
      </c>
      <c r="Z159" s="192">
        <v>5185.9623066355298</v>
      </c>
      <c r="AA159" s="192">
        <v>5200.9617421380972</v>
      </c>
      <c r="AB159" s="192">
        <v>5207.0685613632522</v>
      </c>
      <c r="AC159" s="192">
        <v>5183.921526594223</v>
      </c>
      <c r="AD159" s="154"/>
      <c r="AE159" s="154" t="s">
        <v>272</v>
      </c>
      <c r="AF159" s="154">
        <v>0.526636721474247</v>
      </c>
      <c r="AG159" s="154">
        <v>0.44780150511646194</v>
      </c>
      <c r="AH159" s="192">
        <v>0.59999340681065338</v>
      </c>
      <c r="AI159" s="192">
        <v>0.72182990295724225</v>
      </c>
      <c r="AJ159" s="192">
        <v>0.5598656916298157</v>
      </c>
      <c r="AK159" s="192">
        <v>0.47446888419569361</v>
      </c>
      <c r="AL159" s="192">
        <v>0.52477780377522809</v>
      </c>
    </row>
    <row r="160" spans="2:38" x14ac:dyDescent="0.25">
      <c r="B160" s="154"/>
      <c r="C160" s="154"/>
      <c r="D160" s="154"/>
      <c r="E160" s="154"/>
      <c r="F160" s="154"/>
      <c r="G160" s="154"/>
      <c r="H160" s="154"/>
      <c r="I160" s="154"/>
      <c r="J160" s="154"/>
      <c r="K160" s="154"/>
      <c r="L160" s="154"/>
      <c r="N160" s="154"/>
      <c r="O160" s="154"/>
      <c r="P160" s="154"/>
      <c r="R160" s="154"/>
      <c r="S160" s="154"/>
      <c r="T160" s="154"/>
      <c r="U160" s="154"/>
      <c r="V160" s="154" t="s">
        <v>274</v>
      </c>
      <c r="W160" s="154">
        <v>5972.4948545580355</v>
      </c>
      <c r="X160" s="154">
        <v>6080.9609262504864</v>
      </c>
      <c r="Y160" s="192">
        <v>5771.6062455861875</v>
      </c>
      <c r="Z160" s="192">
        <v>5878.3440217060224</v>
      </c>
      <c r="AA160" s="192">
        <v>5910.9793939892343</v>
      </c>
      <c r="AB160" s="192">
        <v>5794.7065606453161</v>
      </c>
      <c r="AC160" s="192">
        <v>5824.1947386541724</v>
      </c>
      <c r="AD160" s="154"/>
      <c r="AE160" s="154" t="s">
        <v>274</v>
      </c>
      <c r="AF160" s="154">
        <v>0.43972013939505977</v>
      </c>
      <c r="AG160" s="154">
        <v>0.321110732598405</v>
      </c>
      <c r="AH160" s="192">
        <v>0.45287725856106498</v>
      </c>
      <c r="AI160" s="192">
        <v>0.47593570784056466</v>
      </c>
      <c r="AJ160" s="192">
        <v>0.43097923313520897</v>
      </c>
      <c r="AK160" s="192">
        <v>0.40473316655999875</v>
      </c>
      <c r="AL160" s="192">
        <v>0.46671391862014783</v>
      </c>
    </row>
    <row r="161" spans="22:38" x14ac:dyDescent="0.25">
      <c r="V161" s="154" t="s">
        <v>275</v>
      </c>
      <c r="W161" s="154">
        <v>3753.3367885978055</v>
      </c>
      <c r="X161" s="154">
        <v>3960.9744595287048</v>
      </c>
      <c r="Y161" s="192">
        <v>3699.1496899750068</v>
      </c>
      <c r="Z161" s="192">
        <v>3894.4631535083149</v>
      </c>
      <c r="AA161" s="192">
        <v>3789.9344182677351</v>
      </c>
      <c r="AB161" s="192">
        <v>3880.514470878431</v>
      </c>
      <c r="AC161" s="192">
        <v>3762.619226531956</v>
      </c>
      <c r="AD161" s="154"/>
      <c r="AE161" s="154" t="s">
        <v>275</v>
      </c>
      <c r="AF161" s="154">
        <v>9.8597170759009409E-2</v>
      </c>
      <c r="AG161" s="154">
        <v>7.1656641988629713E-2</v>
      </c>
      <c r="AH161" s="192">
        <v>0.15756664714783258</v>
      </c>
      <c r="AI161" s="192">
        <v>0.15962313093805075</v>
      </c>
      <c r="AJ161" s="192">
        <v>0.17112344178170524</v>
      </c>
      <c r="AK161" s="192">
        <v>0.10717266935252916</v>
      </c>
      <c r="AL161" s="192">
        <v>0.12443192259939626</v>
      </c>
    </row>
    <row r="162" spans="22:38" x14ac:dyDescent="0.25">
      <c r="V162" s="154" t="s">
        <v>276</v>
      </c>
      <c r="W162" s="154">
        <v>5467.3567984241272</v>
      </c>
      <c r="X162" s="154">
        <v>5649.2984667878063</v>
      </c>
      <c r="Y162" s="192">
        <v>5375.3956340634195</v>
      </c>
      <c r="Z162" s="192">
        <v>5321.4000162972598</v>
      </c>
      <c r="AA162" s="192">
        <v>5555.7834115565101</v>
      </c>
      <c r="AB162" s="192">
        <v>5607.1097131186243</v>
      </c>
      <c r="AC162" s="192">
        <v>5439.249933009678</v>
      </c>
      <c r="AD162" s="154"/>
      <c r="AE162" s="154" t="s">
        <v>276</v>
      </c>
      <c r="AF162" s="154">
        <v>0.14933231164566579</v>
      </c>
      <c r="AG162" s="154">
        <v>0.11155392554624241</v>
      </c>
      <c r="AH162" s="192">
        <v>0.1845338997329104</v>
      </c>
      <c r="AI162" s="192">
        <v>0.1858070169492145</v>
      </c>
      <c r="AJ162" s="192">
        <v>0.20281365598474449</v>
      </c>
      <c r="AK162" s="192">
        <v>0.13781843316943598</v>
      </c>
      <c r="AL162" s="192">
        <v>0.14639390050321052</v>
      </c>
    </row>
    <row r="163" spans="22:38" x14ac:dyDescent="0.25">
      <c r="V163" s="154" t="s">
        <v>277</v>
      </c>
      <c r="W163" s="154">
        <v>3919.657377293021</v>
      </c>
      <c r="X163" s="154">
        <v>4106.0728768479503</v>
      </c>
      <c r="Y163" s="192">
        <v>3865.7168871066397</v>
      </c>
      <c r="Z163" s="192">
        <v>3936.5871621949918</v>
      </c>
      <c r="AA163" s="192">
        <v>3900.3848660116928</v>
      </c>
      <c r="AB163" s="192">
        <v>3982.5745940767565</v>
      </c>
      <c r="AC163" s="192">
        <v>3928.4649907309681</v>
      </c>
      <c r="AD163" s="154"/>
      <c r="AE163" s="154" t="s">
        <v>277</v>
      </c>
      <c r="AF163" s="154">
        <v>0.10568528773805366</v>
      </c>
      <c r="AG163" s="154">
        <v>9.2300784161486918E-2</v>
      </c>
      <c r="AH163" s="192">
        <v>0.18475206097288244</v>
      </c>
      <c r="AI163" s="192">
        <v>0.18553124389409789</v>
      </c>
      <c r="AJ163" s="192">
        <v>0.17118039796740955</v>
      </c>
      <c r="AK163" s="192">
        <v>0.12160960058101301</v>
      </c>
      <c r="AL163" s="192">
        <v>0.16520675966497531</v>
      </c>
    </row>
    <row r="164" spans="22:38" x14ac:dyDescent="0.25">
      <c r="V164" s="154" t="s">
        <v>278</v>
      </c>
      <c r="W164" s="154">
        <v>6111.1765172984024</v>
      </c>
      <c r="X164" s="154">
        <v>6196.1186041882711</v>
      </c>
      <c r="Y164" s="192">
        <v>5947.9843907803488</v>
      </c>
      <c r="Z164" s="192">
        <v>6053.331755460591</v>
      </c>
      <c r="AA164" s="192">
        <v>6053.3801203135963</v>
      </c>
      <c r="AB164" s="192">
        <v>5956.5938864297386</v>
      </c>
      <c r="AC164" s="192">
        <v>5985.1303689258884</v>
      </c>
      <c r="AD164" s="154"/>
      <c r="AE164" s="154" t="s">
        <v>278</v>
      </c>
      <c r="AF164" s="154">
        <v>0.4111280346132859</v>
      </c>
      <c r="AG164" s="154">
        <v>0.31362691350978628</v>
      </c>
      <c r="AH164" s="192">
        <v>0.42813246489107992</v>
      </c>
      <c r="AI164" s="192">
        <v>0.44526083445965059</v>
      </c>
      <c r="AJ164" s="192">
        <v>0.40342019316471983</v>
      </c>
      <c r="AK164" s="192">
        <v>0.35916646638272476</v>
      </c>
      <c r="AL164" s="192">
        <v>0.39892482535998197</v>
      </c>
    </row>
    <row r="165" spans="22:38" x14ac:dyDescent="0.25">
      <c r="V165" s="154" t="s">
        <v>279</v>
      </c>
      <c r="W165" s="154">
        <v>6708.1350363747706</v>
      </c>
      <c r="X165" s="154">
        <v>6737.6791763768688</v>
      </c>
      <c r="Y165" s="192">
        <v>6692.2662668632893</v>
      </c>
      <c r="Z165" s="192">
        <v>6668.7008394041604</v>
      </c>
      <c r="AA165" s="192">
        <v>6718.002241387574</v>
      </c>
      <c r="AB165" s="192">
        <v>6724.6607755853711</v>
      </c>
      <c r="AC165" s="192">
        <v>6710.4692780557825</v>
      </c>
      <c r="AD165" s="154"/>
      <c r="AE165" s="154" t="s">
        <v>279</v>
      </c>
      <c r="AF165" s="154">
        <v>0.23582930223490176</v>
      </c>
      <c r="AG165" s="154">
        <v>0.2232375261187827</v>
      </c>
      <c r="AH165" s="192">
        <v>0.24005924394665543</v>
      </c>
      <c r="AI165" s="192">
        <v>0.263814646985773</v>
      </c>
      <c r="AJ165" s="192">
        <v>0.28712586976788879</v>
      </c>
      <c r="AK165" s="192">
        <v>0.21380992898822801</v>
      </c>
      <c r="AL165" s="192">
        <v>0.24153805265920764</v>
      </c>
    </row>
    <row r="166" spans="22:38" x14ac:dyDescent="0.25">
      <c r="V166" s="154" t="s">
        <v>281</v>
      </c>
      <c r="W166" s="154">
        <v>8760</v>
      </c>
      <c r="X166" s="154">
        <v>8760</v>
      </c>
      <c r="Y166" s="192">
        <v>8760</v>
      </c>
      <c r="Z166" s="192">
        <v>8760</v>
      </c>
      <c r="AA166" s="192">
        <v>8760</v>
      </c>
      <c r="AB166" s="192">
        <v>8759.9999999999982</v>
      </c>
      <c r="AC166" s="192">
        <v>8760</v>
      </c>
      <c r="AD166" s="154"/>
      <c r="AE166" s="154" t="s">
        <v>281</v>
      </c>
      <c r="AF166" s="154">
        <v>0.42913940378815318</v>
      </c>
      <c r="AG166" s="154">
        <v>0.39261280202701598</v>
      </c>
      <c r="AH166" s="192">
        <v>0.45329699821626729</v>
      </c>
      <c r="AI166" s="192">
        <v>0.51072799698848237</v>
      </c>
      <c r="AJ166" s="192">
        <v>0.45161349714840288</v>
      </c>
      <c r="AK166" s="192">
        <v>0.39803089283343879</v>
      </c>
      <c r="AL166" s="192">
        <v>0.41428576893636559</v>
      </c>
    </row>
    <row r="167" spans="22:38" x14ac:dyDescent="0.25">
      <c r="V167" s="154" t="s">
        <v>283</v>
      </c>
      <c r="W167" s="154">
        <v>8760</v>
      </c>
      <c r="X167" s="154">
        <v>8760</v>
      </c>
      <c r="Y167" s="192">
        <v>8760</v>
      </c>
      <c r="Z167" s="192">
        <v>8760</v>
      </c>
      <c r="AA167" s="192">
        <v>8760</v>
      </c>
      <c r="AB167" s="192">
        <v>8760</v>
      </c>
      <c r="AC167" s="192">
        <v>8760</v>
      </c>
      <c r="AD167" s="154"/>
      <c r="AE167" s="154" t="s">
        <v>283</v>
      </c>
      <c r="AF167" s="154">
        <v>0.24498413216953271</v>
      </c>
      <c r="AG167" s="154">
        <v>0.23254142048269355</v>
      </c>
      <c r="AH167" s="192">
        <v>0.28668772038657214</v>
      </c>
      <c r="AI167" s="192">
        <v>0.31212020732469159</v>
      </c>
      <c r="AJ167" s="192">
        <v>0.28714343628979588</v>
      </c>
      <c r="AK167" s="192">
        <v>0.25235683572554424</v>
      </c>
      <c r="AL167" s="192">
        <v>0.27504294740040991</v>
      </c>
    </row>
    <row r="168" spans="22:38" x14ac:dyDescent="0.25">
      <c r="V168" s="154" t="s">
        <v>285</v>
      </c>
      <c r="W168" s="154">
        <v>8760</v>
      </c>
      <c r="X168" s="154">
        <v>8760</v>
      </c>
      <c r="Y168" s="192">
        <v>8759.9999999999982</v>
      </c>
      <c r="Z168" s="192">
        <v>8760</v>
      </c>
      <c r="AA168" s="192">
        <v>8759.9999999999982</v>
      </c>
      <c r="AB168" s="192">
        <v>8759.9999999999982</v>
      </c>
      <c r="AC168" s="192">
        <v>8759.9999999999982</v>
      </c>
      <c r="AD168" s="154"/>
      <c r="AE168" s="154" t="s">
        <v>285</v>
      </c>
      <c r="AF168" s="154">
        <v>0.6376475869009377</v>
      </c>
      <c r="AG168" s="154">
        <v>0.64730820103606201</v>
      </c>
      <c r="AH168" s="192">
        <v>0.70617126683205411</v>
      </c>
      <c r="AI168" s="192">
        <v>0.7127784567512262</v>
      </c>
      <c r="AJ168" s="192">
        <v>0.72860170645893563</v>
      </c>
      <c r="AK168" s="192">
        <v>0.64614656039994145</v>
      </c>
      <c r="AL168" s="192">
        <v>0.70920477782646363</v>
      </c>
    </row>
    <row r="169" spans="22:38" x14ac:dyDescent="0.25">
      <c r="V169" s="154" t="s">
        <v>287</v>
      </c>
      <c r="W169" s="154">
        <v>3570.4992881195385</v>
      </c>
      <c r="X169" s="154">
        <v>3615.5318690682498</v>
      </c>
      <c r="Y169" s="192">
        <v>3539.4474850978895</v>
      </c>
      <c r="Z169" s="192">
        <v>3564.9131262853866</v>
      </c>
      <c r="AA169" s="192">
        <v>3570.7575261179654</v>
      </c>
      <c r="AB169" s="192">
        <v>3551.6864683170493</v>
      </c>
      <c r="AC169" s="192">
        <v>3572.6970182358582</v>
      </c>
      <c r="AD169" s="154"/>
      <c r="AE169" s="154" t="s">
        <v>287</v>
      </c>
      <c r="AF169" s="154">
        <v>0.55675976729086674</v>
      </c>
      <c r="AG169" s="154">
        <v>0.43925088110925564</v>
      </c>
      <c r="AH169" s="192">
        <v>0.56620440179430942</v>
      </c>
      <c r="AI169" s="192">
        <v>0.6077298826795684</v>
      </c>
      <c r="AJ169" s="192">
        <v>0.56946673973143713</v>
      </c>
      <c r="AK169" s="192">
        <v>0.50289279733297643</v>
      </c>
      <c r="AL169" s="192">
        <v>0.52132401057706812</v>
      </c>
    </row>
    <row r="170" spans="22:38" x14ac:dyDescent="0.25">
      <c r="V170" s="154" t="s">
        <v>289</v>
      </c>
      <c r="W170" s="154">
        <v>4091.6999177630469</v>
      </c>
      <c r="X170" s="154">
        <v>4337.7264080466866</v>
      </c>
      <c r="Y170" s="192">
        <v>3998.377192463387</v>
      </c>
      <c r="Z170" s="192">
        <v>4110.9040519391256</v>
      </c>
      <c r="AA170" s="192">
        <v>4167.1542109471229</v>
      </c>
      <c r="AB170" s="192">
        <v>4251.0890584864619</v>
      </c>
      <c r="AC170" s="192">
        <v>4083.5705251072704</v>
      </c>
      <c r="AD170" s="154"/>
      <c r="AE170" s="154" t="s">
        <v>289</v>
      </c>
      <c r="AF170" s="154">
        <v>0.39457476524739959</v>
      </c>
      <c r="AG170" s="154">
        <v>0.30771898408524956</v>
      </c>
      <c r="AH170" s="192">
        <v>0.49155554743221658</v>
      </c>
      <c r="AI170" s="192">
        <v>0.52402605533436053</v>
      </c>
      <c r="AJ170" s="192">
        <v>0.417976472576157</v>
      </c>
      <c r="AK170" s="192">
        <v>0.36457485632850545</v>
      </c>
      <c r="AL170" s="192">
        <v>0.4010406988676089</v>
      </c>
    </row>
    <row r="171" spans="22:38" x14ac:dyDescent="0.25">
      <c r="V171" s="154" t="s">
        <v>291</v>
      </c>
      <c r="W171" s="154">
        <v>4399.8878303789843</v>
      </c>
      <c r="X171" s="154">
        <v>4696.3734375477716</v>
      </c>
      <c r="Y171" s="192">
        <v>4298.3990940790345</v>
      </c>
      <c r="Z171" s="192">
        <v>4342.3132164956487</v>
      </c>
      <c r="AA171" s="192">
        <v>4503.0834646610565</v>
      </c>
      <c r="AB171" s="192">
        <v>4440.9018187459733</v>
      </c>
      <c r="AC171" s="192">
        <v>4352.8066444848164</v>
      </c>
      <c r="AD171" s="154"/>
      <c r="AE171" s="154" t="s">
        <v>291</v>
      </c>
      <c r="AF171" s="154">
        <v>0.30482231875623916</v>
      </c>
      <c r="AG171" s="154">
        <v>0.29482508160771004</v>
      </c>
      <c r="AH171" s="192">
        <v>0.38570140177763262</v>
      </c>
      <c r="AI171" s="192">
        <v>0.39120902206532965</v>
      </c>
      <c r="AJ171" s="192">
        <v>0.34075083501454506</v>
      </c>
      <c r="AK171" s="192">
        <v>0.33525574758479232</v>
      </c>
      <c r="AL171" s="192">
        <v>0.34728922576595289</v>
      </c>
    </row>
    <row r="172" spans="22:38" x14ac:dyDescent="0.25">
      <c r="V172" s="154" t="s">
        <v>293</v>
      </c>
      <c r="W172" s="154">
        <v>3989.518135870383</v>
      </c>
      <c r="X172" s="154">
        <v>4184.8238546843095</v>
      </c>
      <c r="Y172" s="192">
        <v>3875.7054819799419</v>
      </c>
      <c r="Z172" s="192">
        <v>3784.0998930459123</v>
      </c>
      <c r="AA172" s="192">
        <v>3976.4017081878287</v>
      </c>
      <c r="AB172" s="192">
        <v>4013.6553445094919</v>
      </c>
      <c r="AC172" s="192">
        <v>3924.1665042744839</v>
      </c>
      <c r="AD172" s="154"/>
      <c r="AE172" s="154" t="s">
        <v>293</v>
      </c>
      <c r="AF172" s="154">
        <v>0.28618820397628419</v>
      </c>
      <c r="AG172" s="154">
        <v>0.27315366421686754</v>
      </c>
      <c r="AH172" s="192">
        <v>0.35294460631487706</v>
      </c>
      <c r="AI172" s="192">
        <v>0.38412336168203787</v>
      </c>
      <c r="AJ172" s="192">
        <v>0.35113613553305473</v>
      </c>
      <c r="AK172" s="192">
        <v>0.30230178156426141</v>
      </c>
      <c r="AL172" s="192">
        <v>0.32866779103869098</v>
      </c>
    </row>
    <row r="173" spans="22:38" x14ac:dyDescent="0.25">
      <c r="V173" s="154" t="s">
        <v>295</v>
      </c>
      <c r="W173" s="154">
        <v>7327.8357396043448</v>
      </c>
      <c r="X173" s="154">
        <v>7398.2531048566043</v>
      </c>
      <c r="Y173" s="192">
        <v>7300.079036385644</v>
      </c>
      <c r="Z173" s="192">
        <v>7238.2919852641298</v>
      </c>
      <c r="AA173" s="192">
        <v>7312.9628739150157</v>
      </c>
      <c r="AB173" s="192">
        <v>7342.3556355072706</v>
      </c>
      <c r="AC173" s="192">
        <v>7331.6490527533861</v>
      </c>
      <c r="AD173" s="154"/>
      <c r="AE173" s="154" t="s">
        <v>295</v>
      </c>
      <c r="AF173" s="154">
        <v>0.36076811665852559</v>
      </c>
      <c r="AG173" s="154">
        <v>0.32612194673743072</v>
      </c>
      <c r="AH173" s="192">
        <v>0.3892661674261394</v>
      </c>
      <c r="AI173" s="192">
        <v>0.46863663010468348</v>
      </c>
      <c r="AJ173" s="192">
        <v>0.44172881437655048</v>
      </c>
      <c r="AK173" s="192">
        <v>0.37813582505760573</v>
      </c>
      <c r="AL173" s="192">
        <v>0.41501957323695549</v>
      </c>
    </row>
    <row r="174" spans="22:38" x14ac:dyDescent="0.25">
      <c r="V174" s="154" t="s">
        <v>296</v>
      </c>
      <c r="W174" s="154">
        <v>5236.2084455302011</v>
      </c>
      <c r="X174" s="154">
        <v>5332.1353516767294</v>
      </c>
      <c r="Y174" s="192">
        <v>5203.0758191775512</v>
      </c>
      <c r="Z174" s="192">
        <v>5213.1722816453976</v>
      </c>
      <c r="AA174" s="192">
        <v>5286.3498666732048</v>
      </c>
      <c r="AB174" s="192">
        <v>5288.370373866881</v>
      </c>
      <c r="AC174" s="192">
        <v>5239.1260633113679</v>
      </c>
      <c r="AD174" s="154"/>
      <c r="AE174" s="154" t="s">
        <v>296</v>
      </c>
      <c r="AF174" s="154">
        <v>0.39478371360414083</v>
      </c>
      <c r="AG174" s="154">
        <v>0.40627208518576657</v>
      </c>
      <c r="AH174" s="192">
        <v>0.44848406889047826</v>
      </c>
      <c r="AI174" s="192">
        <v>0.52821354468546378</v>
      </c>
      <c r="AJ174" s="192">
        <v>0.53568531455748603</v>
      </c>
      <c r="AK174" s="192">
        <v>0.39910154855420027</v>
      </c>
      <c r="AL174" s="192">
        <v>0.48260546189185777</v>
      </c>
    </row>
    <row r="175" spans="22:38" x14ac:dyDescent="0.25">
      <c r="V175" s="154" t="s">
        <v>298</v>
      </c>
      <c r="W175" s="154">
        <v>4892.5177531953477</v>
      </c>
      <c r="X175" s="154">
        <v>4896.9080805434733</v>
      </c>
      <c r="Y175" s="192">
        <v>4884.632851241855</v>
      </c>
      <c r="Z175" s="192">
        <v>4885.0815022208681</v>
      </c>
      <c r="AA175" s="192">
        <v>4907.4486585895047</v>
      </c>
      <c r="AB175" s="192">
        <v>4889.7202019426895</v>
      </c>
      <c r="AC175" s="192">
        <v>4895.7916893096917</v>
      </c>
      <c r="AD175" s="154"/>
      <c r="AE175" s="154" t="s">
        <v>298</v>
      </c>
      <c r="AF175" s="154">
        <v>0.47682579526295432</v>
      </c>
      <c r="AG175" s="154">
        <v>0.38915296841294611</v>
      </c>
      <c r="AH175" s="192">
        <v>0.54090023480628879</v>
      </c>
      <c r="AI175" s="192">
        <v>0.53442610296309445</v>
      </c>
      <c r="AJ175" s="192">
        <v>0.48095590739953586</v>
      </c>
      <c r="AK175" s="192">
        <v>0.44445749040952459</v>
      </c>
      <c r="AL175" s="192">
        <v>0.48525672229947669</v>
      </c>
    </row>
    <row r="176" spans="22:38" x14ac:dyDescent="0.25">
      <c r="V176" s="154" t="s">
        <v>299</v>
      </c>
      <c r="W176" s="154">
        <v>5485.6045598958099</v>
      </c>
      <c r="X176" s="154">
        <v>5494.4470367081003</v>
      </c>
      <c r="Y176" s="192">
        <v>5480.6701506751715</v>
      </c>
      <c r="Z176" s="192">
        <v>5497.0094142896141</v>
      </c>
      <c r="AA176" s="192">
        <v>5501.7110761086569</v>
      </c>
      <c r="AB176" s="192">
        <v>5492.5804408473959</v>
      </c>
      <c r="AC176" s="192">
        <v>5487.2170233068118</v>
      </c>
      <c r="AD176" s="154"/>
      <c r="AE176" s="154" t="s">
        <v>299</v>
      </c>
      <c r="AF176" s="154">
        <v>0.49906016232734213</v>
      </c>
      <c r="AG176" s="154">
        <v>0.4025680364311392</v>
      </c>
      <c r="AH176" s="192">
        <v>0.53136260077078468</v>
      </c>
      <c r="AI176" s="192">
        <v>0.62817969897256831</v>
      </c>
      <c r="AJ176" s="192">
        <v>0.55405674064968069</v>
      </c>
      <c r="AK176" s="192">
        <v>0.47322478737921442</v>
      </c>
      <c r="AL176" s="192">
        <v>0.46642650033784339</v>
      </c>
    </row>
    <row r="177" spans="22:38" x14ac:dyDescent="0.25">
      <c r="V177" s="154" t="s">
        <v>300</v>
      </c>
      <c r="W177" s="154">
        <v>5031.4547903285593</v>
      </c>
      <c r="X177" s="154">
        <v>5083.2748719461124</v>
      </c>
      <c r="Y177" s="192">
        <v>4958.8842085850256</v>
      </c>
      <c r="Z177" s="192">
        <v>4894.9273111160501</v>
      </c>
      <c r="AA177" s="192">
        <v>5030.3733852776004</v>
      </c>
      <c r="AB177" s="192">
        <v>5062.8699212265183</v>
      </c>
      <c r="AC177" s="192">
        <v>5017.9804907879143</v>
      </c>
      <c r="AD177" s="154"/>
      <c r="AE177" s="154" t="s">
        <v>300</v>
      </c>
      <c r="AF177" s="154">
        <v>0.53305201437255112</v>
      </c>
      <c r="AG177" s="154">
        <v>0.52026731211592325</v>
      </c>
      <c r="AH177" s="192">
        <v>0.51017523594715986</v>
      </c>
      <c r="AI177" s="192">
        <v>0.53119633400973754</v>
      </c>
      <c r="AJ177" s="192">
        <v>0.5854692901570715</v>
      </c>
      <c r="AK177" s="192">
        <v>0.45129487783038358</v>
      </c>
      <c r="AL177" s="192">
        <v>0.49987279271395457</v>
      </c>
    </row>
    <row r="178" spans="22:38" x14ac:dyDescent="0.25">
      <c r="V178" s="154" t="s">
        <v>301</v>
      </c>
      <c r="W178" s="154">
        <v>5037.2142857142826</v>
      </c>
      <c r="X178" s="154">
        <v>5222.2142857142826</v>
      </c>
      <c r="Y178" s="192">
        <v>4979.5714285714284</v>
      </c>
      <c r="Z178" s="192">
        <v>5168.3749999999973</v>
      </c>
      <c r="AA178" s="192">
        <v>5109.75</v>
      </c>
      <c r="AB178" s="192">
        <v>5187.8749999999973</v>
      </c>
      <c r="AC178" s="192">
        <v>5027.5</v>
      </c>
      <c r="AD178" s="154"/>
      <c r="AE178" s="154" t="s">
        <v>301</v>
      </c>
      <c r="AF178" s="154">
        <v>0.18128883195051598</v>
      </c>
      <c r="AG178" s="154">
        <v>0.12519174590427745</v>
      </c>
      <c r="AH178" s="192">
        <v>0.24398578612939215</v>
      </c>
      <c r="AI178" s="192">
        <v>0.30486588504385875</v>
      </c>
      <c r="AJ178" s="192">
        <v>0.22540857861048752</v>
      </c>
      <c r="AK178" s="192">
        <v>0.14719350710435963</v>
      </c>
      <c r="AL178" s="192">
        <v>0.19887325393017638</v>
      </c>
    </row>
    <row r="179" spans="22:38" x14ac:dyDescent="0.25">
      <c r="V179" s="154" t="s">
        <v>302</v>
      </c>
      <c r="W179" s="154">
        <v>4041</v>
      </c>
      <c r="X179" s="154">
        <v>4040.9999999999986</v>
      </c>
      <c r="Y179" s="192">
        <v>4041</v>
      </c>
      <c r="Z179" s="192">
        <v>4041</v>
      </c>
      <c r="AA179" s="192">
        <v>4041</v>
      </c>
      <c r="AB179" s="192">
        <v>4041</v>
      </c>
      <c r="AC179" s="192">
        <v>4041</v>
      </c>
      <c r="AD179" s="154"/>
      <c r="AE179" s="154" t="s">
        <v>302</v>
      </c>
      <c r="AF179" s="154">
        <v>0.50022365237341737</v>
      </c>
      <c r="AG179" s="154">
        <v>0.47543543375361547</v>
      </c>
      <c r="AH179" s="192">
        <v>0.52485483407740363</v>
      </c>
      <c r="AI179" s="192">
        <v>0.53221336617221027</v>
      </c>
      <c r="AJ179" s="192">
        <v>0.50753996668882773</v>
      </c>
      <c r="AK179" s="192">
        <v>0.48286116216747038</v>
      </c>
      <c r="AL179" s="192">
        <v>0.51293077927229735</v>
      </c>
    </row>
    <row r="181" spans="22:38" x14ac:dyDescent="0.25">
      <c r="V181" s="154" t="s">
        <v>335</v>
      </c>
      <c r="W181" s="154"/>
      <c r="X181" s="154"/>
      <c r="AD181" s="154"/>
      <c r="AE181" s="154" t="s">
        <v>335</v>
      </c>
      <c r="AF181" s="154"/>
      <c r="AG181" s="154"/>
    </row>
    <row r="182" spans="22:38" x14ac:dyDescent="0.25">
      <c r="V182" s="154" t="s">
        <v>336</v>
      </c>
      <c r="W182" s="154" t="s">
        <v>271</v>
      </c>
      <c r="X182" s="154" t="s">
        <v>303</v>
      </c>
      <c r="Y182" s="192" t="s">
        <v>320</v>
      </c>
      <c r="Z182" s="192" t="s">
        <v>330</v>
      </c>
      <c r="AA182" s="192" t="s">
        <v>331</v>
      </c>
      <c r="AB182" s="192" t="s">
        <v>332</v>
      </c>
      <c r="AC182" s="192" t="s">
        <v>333</v>
      </c>
      <c r="AD182" s="154"/>
      <c r="AE182" s="154" t="s">
        <v>336</v>
      </c>
      <c r="AF182" s="154" t="s">
        <v>271</v>
      </c>
      <c r="AG182" s="154" t="s">
        <v>303</v>
      </c>
      <c r="AH182" s="192" t="s">
        <v>320</v>
      </c>
      <c r="AI182" s="192" t="s">
        <v>330</v>
      </c>
      <c r="AJ182" s="192" t="s">
        <v>331</v>
      </c>
      <c r="AK182" s="192" t="s">
        <v>332</v>
      </c>
      <c r="AL182" s="192" t="s">
        <v>333</v>
      </c>
    </row>
    <row r="183" spans="22:38" x14ac:dyDescent="0.25">
      <c r="V183" s="154" t="s">
        <v>274</v>
      </c>
      <c r="W183" s="154">
        <v>2868.1578947368421</v>
      </c>
      <c r="X183" s="154">
        <v>2560.7894736842104</v>
      </c>
      <c r="Y183" s="192">
        <v>2936.909090909091</v>
      </c>
      <c r="Z183" s="192">
        <v>3306.6363636363635</v>
      </c>
      <c r="AA183" s="192">
        <v>2774.818181818182</v>
      </c>
      <c r="AB183" s="192">
        <v>2660.4545454545455</v>
      </c>
      <c r="AC183" s="192">
        <v>2726.909090909091</v>
      </c>
      <c r="AD183" s="154"/>
      <c r="AE183" s="154" t="s">
        <v>274</v>
      </c>
      <c r="AF183" s="154">
        <v>0.42301785490180049</v>
      </c>
      <c r="AG183" s="154">
        <v>0.30308287979271503</v>
      </c>
      <c r="AH183" s="192">
        <v>0.42898159010814685</v>
      </c>
      <c r="AI183" s="192">
        <v>0.45745301999081234</v>
      </c>
      <c r="AJ183" s="192">
        <v>0.40847560039291236</v>
      </c>
      <c r="AK183" s="192">
        <v>0.35344031121186137</v>
      </c>
      <c r="AL183" s="192">
        <v>0.42618932951466726</v>
      </c>
    </row>
    <row r="184" spans="22:38" x14ac:dyDescent="0.25">
      <c r="V184" s="154" t="s">
        <v>277</v>
      </c>
      <c r="W184" s="154">
        <v>2721.1052631578946</v>
      </c>
      <c r="X184" s="154">
        <v>2174.5789473684213</v>
      </c>
      <c r="Y184" s="192">
        <v>2729.7272727272725</v>
      </c>
      <c r="Z184" s="192">
        <v>3504.909090909091</v>
      </c>
      <c r="AA184" s="192">
        <v>2675.6363636363635</v>
      </c>
      <c r="AB184" s="192">
        <v>2310.090909090909</v>
      </c>
      <c r="AC184" s="192">
        <v>2572.909090909091</v>
      </c>
      <c r="AD184" s="154"/>
      <c r="AE184" s="154" t="s">
        <v>277</v>
      </c>
      <c r="AF184" s="154">
        <v>0.10465066155852086</v>
      </c>
      <c r="AG184" s="154">
        <v>8.8846266477134395E-2</v>
      </c>
      <c r="AH184" s="192">
        <v>0.17676740072702862</v>
      </c>
      <c r="AI184" s="192">
        <v>0.17813650049975319</v>
      </c>
      <c r="AJ184" s="192">
        <v>0.16643272352549129</v>
      </c>
      <c r="AK184" s="192">
        <v>0.11767630228402572</v>
      </c>
      <c r="AL184" s="192">
        <v>0.16424445647517805</v>
      </c>
    </row>
    <row r="185" spans="22:38" x14ac:dyDescent="0.25">
      <c r="V185" s="154" t="s">
        <v>278</v>
      </c>
      <c r="W185" s="154">
        <v>5144.894736842105</v>
      </c>
      <c r="X185" s="154">
        <v>4721.4736842105267</v>
      </c>
      <c r="Y185" s="192">
        <v>5177.363636363636</v>
      </c>
      <c r="Z185" s="192">
        <v>5314.272727272727</v>
      </c>
      <c r="AA185" s="192">
        <v>5055.545454545455</v>
      </c>
      <c r="AB185" s="192">
        <v>4995.272727272727</v>
      </c>
      <c r="AC185" s="192">
        <v>5016.363636363636</v>
      </c>
      <c r="AD185" s="154"/>
      <c r="AE185" s="154" t="s">
        <v>278</v>
      </c>
      <c r="AF185" s="154">
        <v>0.39080466730162416</v>
      </c>
      <c r="AG185" s="154">
        <v>0.29013878581609132</v>
      </c>
      <c r="AH185" s="192">
        <v>0.40120459855569729</v>
      </c>
      <c r="AI185" s="192">
        <v>0.42747703048350377</v>
      </c>
      <c r="AJ185" s="192">
        <v>0.37908437279170715</v>
      </c>
      <c r="AK185" s="192">
        <v>0.31261531718931729</v>
      </c>
      <c r="AL185" s="192">
        <v>0.36218419869587654</v>
      </c>
    </row>
    <row r="186" spans="22:38" x14ac:dyDescent="0.25">
      <c r="V186" s="154" t="s">
        <v>281</v>
      </c>
      <c r="W186" s="154">
        <v>5588</v>
      </c>
      <c r="X186" s="154">
        <v>5108.9523809523807</v>
      </c>
      <c r="Y186" s="192">
        <v>5716.8461538461543</v>
      </c>
      <c r="Z186" s="192">
        <v>6085.916666666667</v>
      </c>
      <c r="AA186" s="192">
        <v>5593.25</v>
      </c>
      <c r="AB186" s="192">
        <v>5266</v>
      </c>
      <c r="AC186" s="192">
        <v>5628.2307692307695</v>
      </c>
      <c r="AD186" s="154"/>
      <c r="AE186" s="154" t="s">
        <v>281</v>
      </c>
      <c r="AF186" s="154">
        <v>0.4575421952268493</v>
      </c>
      <c r="AG186" s="154">
        <v>0.41919931506742086</v>
      </c>
      <c r="AH186" s="192">
        <v>0.49740325097957427</v>
      </c>
      <c r="AI186" s="192">
        <v>0.53961233705591649</v>
      </c>
      <c r="AJ186" s="192">
        <v>0.47928016486498737</v>
      </c>
      <c r="AK186" s="192">
        <v>0.44428001161991337</v>
      </c>
      <c r="AL186" s="192">
        <v>0.46512305362643491</v>
      </c>
    </row>
    <row r="187" spans="22:38" x14ac:dyDescent="0.25">
      <c r="V187" s="154" t="s">
        <v>283</v>
      </c>
      <c r="W187" s="154">
        <v>3892.4736842105262</v>
      </c>
      <c r="X187" s="154">
        <v>3456.3684210526317</v>
      </c>
      <c r="Y187" s="192">
        <v>4103.545454545455</v>
      </c>
      <c r="Z187" s="192">
        <v>4535.272727272727</v>
      </c>
      <c r="AA187" s="192">
        <v>3899.7272727272725</v>
      </c>
      <c r="AB187" s="192">
        <v>3709.6363636363635</v>
      </c>
      <c r="AC187" s="192">
        <v>3817.818181818182</v>
      </c>
      <c r="AD187" s="154"/>
      <c r="AE187" s="154" t="s">
        <v>283</v>
      </c>
      <c r="AF187" s="154">
        <v>0.23850721798190075</v>
      </c>
      <c r="AG187" s="154">
        <v>0.2200664782323587</v>
      </c>
      <c r="AH187" s="192">
        <v>0.2767413234052124</v>
      </c>
      <c r="AI187" s="192">
        <v>0.3008411365175413</v>
      </c>
      <c r="AJ187" s="192">
        <v>0.27624212287595085</v>
      </c>
      <c r="AK187" s="192">
        <v>0.22910829291819021</v>
      </c>
      <c r="AL187" s="192">
        <v>0.26204060824396103</v>
      </c>
    </row>
    <row r="188" spans="22:38" x14ac:dyDescent="0.25">
      <c r="V188" s="154" t="s">
        <v>285</v>
      </c>
      <c r="W188" s="154">
        <v>5845.3157894736842</v>
      </c>
      <c r="X188" s="154">
        <v>5198.0526315789475</v>
      </c>
      <c r="Y188" s="192">
        <v>6045.363636363636</v>
      </c>
      <c r="Z188" s="192">
        <v>6160.727272727273</v>
      </c>
      <c r="AA188" s="192">
        <v>5685.727272727273</v>
      </c>
      <c r="AB188" s="192">
        <v>5654.545454545455</v>
      </c>
      <c r="AC188" s="192">
        <v>5775.636363636364</v>
      </c>
      <c r="AD188" s="154"/>
      <c r="AE188" s="154" t="s">
        <v>285</v>
      </c>
      <c r="AF188" s="154">
        <v>0.60712290493156429</v>
      </c>
      <c r="AG188" s="154">
        <v>0.60202732415852844</v>
      </c>
      <c r="AH188" s="192">
        <v>0.65989499841003252</v>
      </c>
      <c r="AI188" s="192">
        <v>0.67185854036244319</v>
      </c>
      <c r="AJ188" s="192">
        <v>0.69120335220886142</v>
      </c>
      <c r="AK188" s="192">
        <v>0.58597832225961521</v>
      </c>
      <c r="AL188" s="192">
        <v>0.6562827776431901</v>
      </c>
    </row>
    <row r="189" spans="22:38" x14ac:dyDescent="0.25">
      <c r="V189" s="154" t="s">
        <v>287</v>
      </c>
      <c r="W189" s="154">
        <v>1735</v>
      </c>
      <c r="X189" s="154">
        <v>1448</v>
      </c>
      <c r="Y189" s="192">
        <v>1742</v>
      </c>
      <c r="Z189" s="192">
        <v>1891</v>
      </c>
      <c r="AA189" s="192">
        <v>1606</v>
      </c>
      <c r="AB189" s="192">
        <v>1558</v>
      </c>
      <c r="AC189" s="192">
        <v>1633</v>
      </c>
      <c r="AD189" s="154"/>
      <c r="AE189" s="154" t="s">
        <v>287</v>
      </c>
      <c r="AF189" s="154">
        <v>0.53248732346002736</v>
      </c>
      <c r="AG189" s="154">
        <v>0.42830214877299594</v>
      </c>
      <c r="AH189" s="192">
        <v>0.53368987801123646</v>
      </c>
      <c r="AI189" s="192">
        <v>0.58152350611168002</v>
      </c>
      <c r="AJ189" s="192">
        <v>0.54280693909978339</v>
      </c>
      <c r="AK189" s="192">
        <v>0.4765420781742466</v>
      </c>
      <c r="AL189" s="192">
        <v>0.50083900851809304</v>
      </c>
    </row>
    <row r="190" spans="22:38" x14ac:dyDescent="0.25">
      <c r="V190" s="154" t="s">
        <v>291</v>
      </c>
      <c r="W190" s="154">
        <v>1873.0526315789473</v>
      </c>
      <c r="X190" s="154">
        <v>1712.7894736842106</v>
      </c>
      <c r="Y190" s="192">
        <v>1912.1818181818182</v>
      </c>
      <c r="Z190" s="192">
        <v>2173.090909090909</v>
      </c>
      <c r="AA190" s="192">
        <v>1876.090909090909</v>
      </c>
      <c r="AB190" s="192">
        <v>1740.8181818181818</v>
      </c>
      <c r="AC190" s="192">
        <v>1814.7272727272727</v>
      </c>
      <c r="AD190" s="154"/>
      <c r="AE190" s="154" t="s">
        <v>291</v>
      </c>
      <c r="AF190" s="154">
        <v>0.29565432764538785</v>
      </c>
      <c r="AG190" s="154">
        <v>0.28388445392467521</v>
      </c>
      <c r="AH190" s="192">
        <v>0.36106219877318968</v>
      </c>
      <c r="AI190" s="192">
        <v>0.37291359236458116</v>
      </c>
      <c r="AJ190" s="192">
        <v>0.32559507899322709</v>
      </c>
      <c r="AK190" s="192">
        <v>0.29513736236324717</v>
      </c>
      <c r="AL190" s="192">
        <v>0.32725322067172019</v>
      </c>
    </row>
    <row r="191" spans="22:38" x14ac:dyDescent="0.25">
      <c r="V191" s="154" t="s">
        <v>293</v>
      </c>
      <c r="W191" s="154">
        <v>1705.0526315789473</v>
      </c>
      <c r="X191" s="154">
        <v>1455.8947368421052</v>
      </c>
      <c r="Y191" s="192">
        <v>1696</v>
      </c>
      <c r="Z191" s="192">
        <v>1899</v>
      </c>
      <c r="AA191" s="192">
        <v>1602.090909090909</v>
      </c>
      <c r="AB191" s="192">
        <v>1534</v>
      </c>
      <c r="AC191" s="192">
        <v>1606</v>
      </c>
      <c r="AD191" s="154"/>
      <c r="AE191" s="154" t="s">
        <v>293</v>
      </c>
      <c r="AF191" s="154">
        <v>0.2756571527381948</v>
      </c>
      <c r="AG191" s="154">
        <v>0.26144439934008901</v>
      </c>
      <c r="AH191" s="192">
        <v>0.32857793366748039</v>
      </c>
      <c r="AI191" s="192">
        <v>0.35091322766519772</v>
      </c>
      <c r="AJ191" s="192">
        <v>0.31731080589233884</v>
      </c>
      <c r="AK191" s="192">
        <v>0.28103030019119496</v>
      </c>
      <c r="AL191" s="192">
        <v>0.3078808479328351</v>
      </c>
    </row>
    <row r="192" spans="22:38" x14ac:dyDescent="0.25">
      <c r="V192" s="154" t="s">
        <v>298</v>
      </c>
      <c r="W192" s="154">
        <v>2957.0526315789475</v>
      </c>
      <c r="X192" s="154">
        <v>2652.6842105263158</v>
      </c>
      <c r="Y192" s="192">
        <v>3084.7272727272725</v>
      </c>
      <c r="Z192" s="192">
        <v>3225.4545454545455</v>
      </c>
      <c r="AA192" s="192">
        <v>2795</v>
      </c>
      <c r="AB192" s="192">
        <v>2735.3636363636365</v>
      </c>
      <c r="AC192" s="192">
        <v>2898.181818181818</v>
      </c>
      <c r="AD192" s="154"/>
      <c r="AE192" s="154" t="s">
        <v>298</v>
      </c>
      <c r="AF192" s="154">
        <v>0.45931081147976355</v>
      </c>
      <c r="AG192" s="154">
        <v>0.37708541972303738</v>
      </c>
      <c r="AH192" s="192">
        <v>0.52707220809761246</v>
      </c>
      <c r="AI192" s="192">
        <v>0.53645536996715282</v>
      </c>
      <c r="AJ192" s="192">
        <v>0.47096253080938266</v>
      </c>
      <c r="AK192" s="192">
        <v>0.42163986291181305</v>
      </c>
      <c r="AL192" s="192">
        <v>0.47059744126623976</v>
      </c>
    </row>
    <row r="194" spans="22:38" x14ac:dyDescent="0.25">
      <c r="V194" s="154" t="s">
        <v>337</v>
      </c>
      <c r="W194" s="154"/>
      <c r="X194" s="154"/>
      <c r="AD194" s="154"/>
      <c r="AE194" s="154" t="s">
        <v>337</v>
      </c>
      <c r="AF194" s="154"/>
      <c r="AG194" s="154"/>
    </row>
    <row r="195" spans="22:38" x14ac:dyDescent="0.25">
      <c r="V195" s="154" t="s">
        <v>336</v>
      </c>
      <c r="W195" s="154" t="s">
        <v>271</v>
      </c>
      <c r="X195" s="154" t="s">
        <v>303</v>
      </c>
      <c r="Y195" s="192" t="s">
        <v>320</v>
      </c>
      <c r="Z195" s="192" t="s">
        <v>330</v>
      </c>
      <c r="AA195" s="192" t="s">
        <v>331</v>
      </c>
      <c r="AB195" s="192" t="s">
        <v>332</v>
      </c>
      <c r="AC195" s="192" t="s">
        <v>333</v>
      </c>
      <c r="AD195" s="154"/>
      <c r="AE195" s="154" t="s">
        <v>336</v>
      </c>
      <c r="AF195" s="154" t="s">
        <v>271</v>
      </c>
      <c r="AG195" s="154" t="s">
        <v>303</v>
      </c>
      <c r="AH195" s="192" t="s">
        <v>320</v>
      </c>
      <c r="AI195" s="192" t="s">
        <v>330</v>
      </c>
      <c r="AJ195" s="192" t="s">
        <v>331</v>
      </c>
      <c r="AK195" s="192" t="s">
        <v>332</v>
      </c>
      <c r="AL195" s="192" t="s">
        <v>333</v>
      </c>
    </row>
    <row r="196" spans="22:38" x14ac:dyDescent="0.25">
      <c r="V196" s="154" t="s">
        <v>274</v>
      </c>
      <c r="W196" s="154">
        <v>2867.8571428571427</v>
      </c>
      <c r="X196" s="154">
        <v>2560.3571428571427</v>
      </c>
      <c r="Y196" s="192">
        <v>2936.5</v>
      </c>
      <c r="Z196" s="192">
        <v>3306.125</v>
      </c>
      <c r="AA196" s="192">
        <v>2774</v>
      </c>
      <c r="AB196" s="192">
        <v>2660.25</v>
      </c>
      <c r="AC196" s="192">
        <v>2726.5</v>
      </c>
      <c r="AD196" s="154"/>
      <c r="AE196" s="154" t="s">
        <v>274</v>
      </c>
      <c r="AF196" s="154">
        <v>0.42310053627403388</v>
      </c>
      <c r="AG196" s="154">
        <v>0.30150995550290605</v>
      </c>
      <c r="AH196" s="192">
        <v>0.42586023953084512</v>
      </c>
      <c r="AI196" s="192">
        <v>0.45535344861110588</v>
      </c>
      <c r="AJ196" s="192">
        <v>0.40627621628100513</v>
      </c>
      <c r="AK196" s="192">
        <v>0.35074133040289246</v>
      </c>
      <c r="AL196" s="192">
        <v>0.42337888197752904</v>
      </c>
    </row>
    <row r="197" spans="22:38" x14ac:dyDescent="0.25">
      <c r="V197" s="154" t="s">
        <v>277</v>
      </c>
      <c r="W197" s="154">
        <v>2742</v>
      </c>
      <c r="X197" s="154">
        <v>2178</v>
      </c>
      <c r="Y197" s="192">
        <v>2744</v>
      </c>
      <c r="Z197" s="192">
        <v>3517</v>
      </c>
      <c r="AA197" s="192">
        <v>2685</v>
      </c>
      <c r="AB197" s="192">
        <v>2313</v>
      </c>
      <c r="AC197" s="192">
        <v>2604</v>
      </c>
      <c r="AD197" s="154"/>
      <c r="AE197" s="154" t="s">
        <v>277</v>
      </c>
      <c r="AF197" s="154">
        <v>0.10533774516475909</v>
      </c>
      <c r="AG197" s="154">
        <v>8.831102946306639E-2</v>
      </c>
      <c r="AH197" s="192">
        <v>0.17829561256348586</v>
      </c>
      <c r="AI197" s="192">
        <v>0.17925939329309232</v>
      </c>
      <c r="AJ197" s="192">
        <v>0.16666120021718042</v>
      </c>
      <c r="AK197" s="192">
        <v>0.11737954737460272</v>
      </c>
      <c r="AL197" s="192">
        <v>0.16507497944852573</v>
      </c>
    </row>
    <row r="198" spans="22:38" x14ac:dyDescent="0.25">
      <c r="V198" s="154" t="s">
        <v>278</v>
      </c>
      <c r="W198" s="154">
        <v>5143.4285714285716</v>
      </c>
      <c r="X198" s="154">
        <v>4720.5714285714284</v>
      </c>
      <c r="Y198" s="192">
        <v>5176</v>
      </c>
      <c r="Z198" s="192">
        <v>5312.125</v>
      </c>
      <c r="AA198" s="192">
        <v>5053.125</v>
      </c>
      <c r="AB198" s="192">
        <v>4993.125</v>
      </c>
      <c r="AC198" s="192">
        <v>5014.625</v>
      </c>
      <c r="AD198" s="154"/>
      <c r="AE198" s="154" t="s">
        <v>278</v>
      </c>
      <c r="AF198" s="154">
        <v>0.39054182610304461</v>
      </c>
      <c r="AG198" s="154">
        <v>0.28869158770113351</v>
      </c>
      <c r="AH198" s="192">
        <v>0.39912956197894073</v>
      </c>
      <c r="AI198" s="192">
        <v>0.42606906441652026</v>
      </c>
      <c r="AJ198" s="192">
        <v>0.37658096460319734</v>
      </c>
      <c r="AK198" s="192">
        <v>0.3095675542958265</v>
      </c>
      <c r="AL198" s="192">
        <v>0.3590696992198153</v>
      </c>
    </row>
    <row r="199" spans="22:38" x14ac:dyDescent="0.25">
      <c r="V199" s="154" t="s">
        <v>281</v>
      </c>
      <c r="W199" s="154">
        <v>5586.9285714285716</v>
      </c>
      <c r="X199" s="154">
        <v>5107.2142857142853</v>
      </c>
      <c r="Y199" s="192">
        <v>5714.375</v>
      </c>
      <c r="Z199" s="192">
        <v>6084</v>
      </c>
      <c r="AA199" s="192">
        <v>5590.625</v>
      </c>
      <c r="AB199" s="192">
        <v>5263.25</v>
      </c>
      <c r="AC199" s="192">
        <v>5625.625</v>
      </c>
      <c r="AD199" s="154"/>
      <c r="AE199" s="154" t="s">
        <v>281</v>
      </c>
      <c r="AF199" s="154">
        <v>0.45312562166324594</v>
      </c>
      <c r="AG199" s="154">
        <v>0.41495678729134194</v>
      </c>
      <c r="AH199" s="192">
        <v>0.49068265365854413</v>
      </c>
      <c r="AI199" s="192">
        <v>0.53573742203107322</v>
      </c>
      <c r="AJ199" s="192">
        <v>0.47382378054023716</v>
      </c>
      <c r="AK199" s="192">
        <v>0.43589630536343615</v>
      </c>
      <c r="AL199" s="192">
        <v>0.45975737567516989</v>
      </c>
    </row>
    <row r="200" spans="22:38" x14ac:dyDescent="0.25">
      <c r="V200" s="154" t="s">
        <v>283</v>
      </c>
      <c r="W200" s="154">
        <v>3894</v>
      </c>
      <c r="X200" s="154">
        <v>3457</v>
      </c>
      <c r="Y200" s="192">
        <v>4106</v>
      </c>
      <c r="Z200" s="192">
        <v>4537</v>
      </c>
      <c r="AA200" s="192">
        <v>3902</v>
      </c>
      <c r="AB200" s="192">
        <v>3711</v>
      </c>
      <c r="AC200" s="192">
        <v>3819</v>
      </c>
      <c r="AD200" s="154"/>
      <c r="AE200" s="154" t="s">
        <v>283</v>
      </c>
      <c r="AF200" s="154">
        <v>0.23949980484710104</v>
      </c>
      <c r="AG200" s="154">
        <v>0.21999720205777737</v>
      </c>
      <c r="AH200" s="192">
        <v>0.27811551571698551</v>
      </c>
      <c r="AI200" s="192">
        <v>0.30206390689327628</v>
      </c>
      <c r="AJ200" s="192">
        <v>0.27724955573431842</v>
      </c>
      <c r="AK200" s="192">
        <v>0.22908837639741383</v>
      </c>
      <c r="AL200" s="192">
        <v>0.26261248306821872</v>
      </c>
    </row>
    <row r="201" spans="22:38" x14ac:dyDescent="0.25">
      <c r="V201" s="154" t="s">
        <v>285</v>
      </c>
      <c r="W201" s="154">
        <v>5843.6428571428569</v>
      </c>
      <c r="X201" s="154">
        <v>5196.6428571428569</v>
      </c>
      <c r="Y201" s="192">
        <v>6042.5</v>
      </c>
      <c r="Z201" s="192">
        <v>6158.75</v>
      </c>
      <c r="AA201" s="192">
        <v>5683</v>
      </c>
      <c r="AB201" s="192">
        <v>5651.75</v>
      </c>
      <c r="AC201" s="192">
        <v>5772.875</v>
      </c>
      <c r="AD201" s="154"/>
      <c r="AE201" s="154" t="s">
        <v>285</v>
      </c>
      <c r="AF201" s="154">
        <v>0.61294255818715693</v>
      </c>
      <c r="AG201" s="154">
        <v>0.60545070402203205</v>
      </c>
      <c r="AH201" s="192">
        <v>0.66541721636375295</v>
      </c>
      <c r="AI201" s="192">
        <v>0.67587275333709029</v>
      </c>
      <c r="AJ201" s="192">
        <v>0.69554081784880295</v>
      </c>
      <c r="AK201" s="192">
        <v>0.58750423528456186</v>
      </c>
      <c r="AL201" s="192">
        <v>0.65923993954431059</v>
      </c>
    </row>
    <row r="202" spans="22:38" x14ac:dyDescent="0.25">
      <c r="V202" s="154" t="s">
        <v>287</v>
      </c>
      <c r="W202" s="154">
        <v>1735</v>
      </c>
      <c r="X202" s="154">
        <v>1448</v>
      </c>
      <c r="Y202" s="192">
        <v>1742</v>
      </c>
      <c r="Z202" s="192">
        <v>1891</v>
      </c>
      <c r="AA202" s="192">
        <v>1606</v>
      </c>
      <c r="AB202" s="192">
        <v>1558</v>
      </c>
      <c r="AC202" s="192">
        <v>1633</v>
      </c>
      <c r="AD202" s="154"/>
      <c r="AE202" s="154" t="s">
        <v>287</v>
      </c>
      <c r="AF202" s="154">
        <v>0.53460526116832741</v>
      </c>
      <c r="AG202" s="154">
        <v>0.42845540510697816</v>
      </c>
      <c r="AH202" s="192">
        <v>0.53516924040789371</v>
      </c>
      <c r="AI202" s="192">
        <v>0.58542690493543292</v>
      </c>
      <c r="AJ202" s="192">
        <v>0.54413597938991798</v>
      </c>
      <c r="AK202" s="192">
        <v>0.47621843386789148</v>
      </c>
      <c r="AL202" s="192">
        <v>0.50123706022343606</v>
      </c>
    </row>
    <row r="203" spans="22:38" x14ac:dyDescent="0.25">
      <c r="V203" s="154" t="s">
        <v>291</v>
      </c>
      <c r="W203" s="154">
        <v>1873.0714285714287</v>
      </c>
      <c r="X203" s="154">
        <v>1712.7142857142858</v>
      </c>
      <c r="Y203" s="192">
        <v>1911.875</v>
      </c>
      <c r="Z203" s="192">
        <v>2173.125</v>
      </c>
      <c r="AA203" s="192">
        <v>1876.125</v>
      </c>
      <c r="AB203" s="192">
        <v>1740.75</v>
      </c>
      <c r="AC203" s="192">
        <v>1814.625</v>
      </c>
      <c r="AD203" s="154"/>
      <c r="AE203" s="154" t="s">
        <v>291</v>
      </c>
      <c r="AF203" s="154">
        <v>0.29653710830786079</v>
      </c>
      <c r="AG203" s="154">
        <v>0.28400180260208308</v>
      </c>
      <c r="AH203" s="192">
        <v>0.36204927082673272</v>
      </c>
      <c r="AI203" s="192">
        <v>0.37488530195874403</v>
      </c>
      <c r="AJ203" s="192">
        <v>0.32567961613933316</v>
      </c>
      <c r="AK203" s="192">
        <v>0.29549992308971373</v>
      </c>
      <c r="AL203" s="192">
        <v>0.32718537255622709</v>
      </c>
    </row>
    <row r="204" spans="22:38" x14ac:dyDescent="0.25">
      <c r="V204" s="154" t="s">
        <v>293</v>
      </c>
      <c r="W204" s="154">
        <v>1705</v>
      </c>
      <c r="X204" s="154">
        <v>1456</v>
      </c>
      <c r="Y204" s="192">
        <v>1696</v>
      </c>
      <c r="Z204" s="192">
        <v>1899</v>
      </c>
      <c r="AA204" s="192">
        <v>1602</v>
      </c>
      <c r="AB204" s="192">
        <v>1534</v>
      </c>
      <c r="AC204" s="192">
        <v>1606</v>
      </c>
      <c r="AD204" s="154"/>
      <c r="AE204" s="154" t="s">
        <v>293</v>
      </c>
      <c r="AF204" s="154">
        <v>0.27749104512515943</v>
      </c>
      <c r="AG204" s="154">
        <v>0.2625748371425079</v>
      </c>
      <c r="AH204" s="192">
        <v>0.33130835172380069</v>
      </c>
      <c r="AI204" s="192">
        <v>0.35461614331954483</v>
      </c>
      <c r="AJ204" s="192">
        <v>0.31811161637729912</v>
      </c>
      <c r="AK204" s="192">
        <v>0.28229682852797716</v>
      </c>
      <c r="AL204" s="192">
        <v>0.30938166571672049</v>
      </c>
    </row>
    <row r="205" spans="22:38" x14ac:dyDescent="0.25">
      <c r="V205" s="154" t="s">
        <v>298</v>
      </c>
      <c r="W205" s="154">
        <v>2957.0714285714284</v>
      </c>
      <c r="X205" s="154">
        <v>2652.9285714285716</v>
      </c>
      <c r="Y205" s="192">
        <v>3084.625</v>
      </c>
      <c r="Z205" s="192">
        <v>3225.625</v>
      </c>
      <c r="AA205" s="192">
        <v>2795</v>
      </c>
      <c r="AB205" s="192">
        <v>2735.5</v>
      </c>
      <c r="AC205" s="192">
        <v>2897.875</v>
      </c>
      <c r="AD205" s="154"/>
      <c r="AE205" s="154" t="s">
        <v>298</v>
      </c>
      <c r="AF205" s="154">
        <v>0.46060758942983682</v>
      </c>
      <c r="AG205" s="154">
        <v>0.37653984922355682</v>
      </c>
      <c r="AH205" s="192">
        <v>0.52831782443944053</v>
      </c>
      <c r="AI205" s="192">
        <v>0.53809278061140331</v>
      </c>
      <c r="AJ205" s="192">
        <v>0.47035983218532651</v>
      </c>
      <c r="AK205" s="192">
        <v>0.42059975974903863</v>
      </c>
      <c r="AL205" s="192">
        <v>0.46947490879650372</v>
      </c>
    </row>
    <row r="207" spans="22:38" x14ac:dyDescent="0.25">
      <c r="V207" s="154" t="s">
        <v>338</v>
      </c>
      <c r="W207" s="154"/>
      <c r="X207" s="154"/>
      <c r="AD207" s="154"/>
      <c r="AE207" s="154" t="s">
        <v>338</v>
      </c>
      <c r="AF207" s="154"/>
      <c r="AG207" s="154"/>
    </row>
    <row r="208" spans="22:38" x14ac:dyDescent="0.25">
      <c r="V208" s="154" t="s">
        <v>336</v>
      </c>
      <c r="W208" s="154" t="s">
        <v>271</v>
      </c>
      <c r="X208" s="154" t="s">
        <v>303</v>
      </c>
      <c r="Y208" s="192" t="s">
        <v>320</v>
      </c>
      <c r="Z208" s="192" t="s">
        <v>330</v>
      </c>
      <c r="AA208" s="192" t="s">
        <v>331</v>
      </c>
      <c r="AB208" s="192" t="s">
        <v>332</v>
      </c>
      <c r="AC208" s="192" t="s">
        <v>333</v>
      </c>
      <c r="AD208" s="154"/>
      <c r="AE208" s="154" t="s">
        <v>336</v>
      </c>
      <c r="AF208" s="154" t="s">
        <v>271</v>
      </c>
      <c r="AG208" s="154" t="s">
        <v>303</v>
      </c>
      <c r="AH208" s="192" t="s">
        <v>320</v>
      </c>
      <c r="AI208" s="192" t="s">
        <v>330</v>
      </c>
      <c r="AJ208" s="192" t="s">
        <v>331</v>
      </c>
      <c r="AK208" s="192" t="s">
        <v>332</v>
      </c>
      <c r="AL208" s="192" t="s">
        <v>333</v>
      </c>
    </row>
    <row r="209" spans="22:38" x14ac:dyDescent="0.25">
      <c r="V209" s="154" t="s">
        <v>274</v>
      </c>
      <c r="W209" s="154">
        <v>4453.8571428571431</v>
      </c>
      <c r="X209" s="154">
        <v>4941.3809523809523</v>
      </c>
      <c r="Y209" s="192">
        <v>4150.2307692307695</v>
      </c>
      <c r="Z209" s="192">
        <v>3838</v>
      </c>
      <c r="AA209" s="192">
        <v>4447.083333333333</v>
      </c>
      <c r="AB209" s="192">
        <v>4561.8461538461543</v>
      </c>
      <c r="AC209" s="192">
        <v>4408</v>
      </c>
      <c r="AD209" s="154"/>
      <c r="AE209" s="154" t="s">
        <v>274</v>
      </c>
      <c r="AF209" s="154">
        <v>1.0633892562463875E-2</v>
      </c>
      <c r="AG209" s="154">
        <v>1.4998239184524528E-2</v>
      </c>
      <c r="AH209" s="192">
        <v>2.3695944822855193E-3</v>
      </c>
      <c r="AI209" s="192">
        <v>1.5684702075137271E-3</v>
      </c>
      <c r="AJ209" s="192">
        <v>7.6188916205794689E-3</v>
      </c>
      <c r="AK209" s="192">
        <v>7.0821265910487371E-3</v>
      </c>
      <c r="AL209" s="192">
        <v>6.4528276235880774E-3</v>
      </c>
    </row>
    <row r="210" spans="22:38" x14ac:dyDescent="0.25">
      <c r="V210" s="154" t="s">
        <v>277</v>
      </c>
      <c r="W210" s="154">
        <v>3651.4761904761904</v>
      </c>
      <c r="X210" s="154">
        <v>4080.3333333333335</v>
      </c>
      <c r="Y210" s="192">
        <v>3491.6923076923076</v>
      </c>
      <c r="Z210" s="192">
        <v>3341.4166666666665</v>
      </c>
      <c r="AA210" s="192">
        <v>3704.6666666666665</v>
      </c>
      <c r="AB210" s="192">
        <v>3829.9230769230771</v>
      </c>
      <c r="AC210" s="192">
        <v>3657.6923076923076</v>
      </c>
      <c r="AD210" s="154"/>
      <c r="AE210" s="154" t="s">
        <v>277</v>
      </c>
      <c r="AF210" s="154">
        <v>3.0495495770289432E-3</v>
      </c>
      <c r="AG210" s="154">
        <v>4.4877811244029174E-3</v>
      </c>
      <c r="AH210" s="192">
        <v>9.3454789520727377E-6</v>
      </c>
      <c r="AI210" s="192">
        <v>1.5696503854975333E-6</v>
      </c>
      <c r="AJ210" s="192">
        <v>2.4876802627186259E-3</v>
      </c>
      <c r="AK210" s="192">
        <v>1.34673699421549E-3</v>
      </c>
      <c r="AL210" s="192">
        <v>0</v>
      </c>
    </row>
    <row r="211" spans="22:38" x14ac:dyDescent="0.25">
      <c r="V211" s="154" t="s">
        <v>278</v>
      </c>
      <c r="W211" s="154">
        <v>4642.0952380952385</v>
      </c>
      <c r="X211" s="154">
        <v>5130.9523809523807</v>
      </c>
      <c r="Y211" s="192">
        <v>4350.3076923076924</v>
      </c>
      <c r="Z211" s="192">
        <v>4189.916666666667</v>
      </c>
      <c r="AA211" s="192">
        <v>4696.916666666667</v>
      </c>
      <c r="AB211" s="192">
        <v>4714</v>
      </c>
      <c r="AC211" s="192">
        <v>4565.9230769230771</v>
      </c>
      <c r="AD211" s="154"/>
      <c r="AE211" s="154" t="s">
        <v>278</v>
      </c>
      <c r="AF211" s="154">
        <v>6.1182619319705026E-4</v>
      </c>
      <c r="AG211" s="154">
        <v>2.2772455034664844E-3</v>
      </c>
      <c r="AH211" s="192">
        <v>1.743388302675477E-4</v>
      </c>
      <c r="AI211" s="192">
        <v>0</v>
      </c>
      <c r="AJ211" s="192">
        <v>1.0001878048103874E-3</v>
      </c>
      <c r="AK211" s="192">
        <v>0</v>
      </c>
      <c r="AL211" s="192">
        <v>7.7118379845803628E-4</v>
      </c>
    </row>
    <row r="212" spans="22:38" x14ac:dyDescent="0.25">
      <c r="V212" s="154" t="s">
        <v>281</v>
      </c>
      <c r="W212" s="154">
        <v>8760</v>
      </c>
      <c r="X212" s="154">
        <v>8760</v>
      </c>
      <c r="Y212" s="192">
        <v>8760</v>
      </c>
      <c r="Z212" s="192">
        <v>8760</v>
      </c>
      <c r="AA212" s="192">
        <v>8760</v>
      </c>
      <c r="AB212" s="192">
        <v>8760</v>
      </c>
      <c r="AC212" s="192">
        <v>8760</v>
      </c>
      <c r="AD212" s="154"/>
      <c r="AE212" s="154" t="s">
        <v>281</v>
      </c>
      <c r="AF212" s="154">
        <v>9.2348018390978087E-2</v>
      </c>
      <c r="AG212" s="154">
        <v>9.2936039382575705E-2</v>
      </c>
      <c r="AH212" s="192">
        <v>9.2920293897231526E-2</v>
      </c>
      <c r="AI212" s="192">
        <v>9.1464012376728118E-2</v>
      </c>
      <c r="AJ212" s="192">
        <v>9.2031660513194877E-2</v>
      </c>
      <c r="AK212" s="192">
        <v>9.0208109323187805E-2</v>
      </c>
      <c r="AL212" s="192">
        <v>9.2271666366358918E-2</v>
      </c>
    </row>
    <row r="213" spans="22:38" x14ac:dyDescent="0.25">
      <c r="V213" s="154" t="s">
        <v>283</v>
      </c>
      <c r="W213" s="154">
        <v>5933.7619047619046</v>
      </c>
      <c r="X213" s="154">
        <v>6280.2857142857147</v>
      </c>
      <c r="Y213" s="192">
        <v>5823.2307692307695</v>
      </c>
      <c r="Z213" s="192">
        <v>5477.333333333333</v>
      </c>
      <c r="AA213" s="192">
        <v>5991</v>
      </c>
      <c r="AB213" s="192">
        <v>6222.6153846153848</v>
      </c>
      <c r="AC213" s="192">
        <v>6044.9230769230771</v>
      </c>
      <c r="AD213" s="154"/>
      <c r="AE213" s="154" t="s">
        <v>283</v>
      </c>
      <c r="AF213" s="154">
        <v>7.8702949078165139E-4</v>
      </c>
      <c r="AG213" s="154">
        <v>1.6086768261935871E-3</v>
      </c>
      <c r="AH213" s="192">
        <v>9.9773784886289068E-5</v>
      </c>
      <c r="AI213" s="192">
        <v>0</v>
      </c>
      <c r="AJ213" s="192">
        <v>4.8560746177020935E-4</v>
      </c>
      <c r="AK213" s="192">
        <v>0</v>
      </c>
      <c r="AL213" s="192">
        <v>9.9699104702117018E-4</v>
      </c>
    </row>
    <row r="214" spans="22:38" x14ac:dyDescent="0.25">
      <c r="V214" s="154" t="s">
        <v>285</v>
      </c>
      <c r="W214" s="154">
        <v>6468.6190476190477</v>
      </c>
      <c r="X214" s="154">
        <v>6829.0476190476193</v>
      </c>
      <c r="Y214" s="192">
        <v>6154.6923076923076</v>
      </c>
      <c r="Z214" s="192">
        <v>6077</v>
      </c>
      <c r="AA214" s="192">
        <v>6574.416666666667</v>
      </c>
      <c r="AB214" s="192">
        <v>6628.2307692307695</v>
      </c>
      <c r="AC214" s="192">
        <v>6387.2307692307695</v>
      </c>
      <c r="AD214" s="154"/>
      <c r="AE214" s="154" t="s">
        <v>285</v>
      </c>
      <c r="AF214" s="154">
        <v>3.1354304542662633E-3</v>
      </c>
      <c r="AG214" s="154">
        <v>3.5123569136295391E-3</v>
      </c>
      <c r="AH214" s="192">
        <v>4.4341185307112134E-4</v>
      </c>
      <c r="AI214" s="192">
        <v>0</v>
      </c>
      <c r="AJ214" s="192">
        <v>1.0972797193178124E-3</v>
      </c>
      <c r="AK214" s="192">
        <v>8.7673042564357436E-4</v>
      </c>
      <c r="AL214" s="192">
        <v>1.4830900941929551E-3</v>
      </c>
    </row>
    <row r="215" spans="22:38" x14ac:dyDescent="0.25">
      <c r="V215" s="154" t="s">
        <v>287</v>
      </c>
      <c r="W215" s="154">
        <v>1258</v>
      </c>
      <c r="X215" s="154">
        <v>1555</v>
      </c>
      <c r="Y215" s="192">
        <v>1184</v>
      </c>
      <c r="Z215" s="192">
        <v>1028</v>
      </c>
      <c r="AA215" s="192">
        <v>1287</v>
      </c>
      <c r="AB215" s="192">
        <v>1393</v>
      </c>
      <c r="AC215" s="192">
        <v>1277</v>
      </c>
      <c r="AD215" s="154"/>
      <c r="AE215" s="154" t="s">
        <v>287</v>
      </c>
      <c r="AF215" s="154">
        <v>0</v>
      </c>
      <c r="AG215" s="154">
        <v>0</v>
      </c>
      <c r="AH215" s="192">
        <v>0</v>
      </c>
      <c r="AI215" s="192">
        <v>0</v>
      </c>
      <c r="AJ215" s="192">
        <v>0</v>
      </c>
      <c r="AK215" s="192">
        <v>0</v>
      </c>
      <c r="AL215" s="192">
        <v>0</v>
      </c>
    </row>
    <row r="216" spans="22:38" x14ac:dyDescent="0.25">
      <c r="V216" s="154" t="s">
        <v>291</v>
      </c>
      <c r="W216" s="154">
        <v>3705.4761904761904</v>
      </c>
      <c r="X216" s="154">
        <v>4096.9523809523807</v>
      </c>
      <c r="Y216" s="192">
        <v>3502.6153846153848</v>
      </c>
      <c r="Z216" s="192">
        <v>3111.5</v>
      </c>
      <c r="AA216" s="192">
        <v>3702.9166666666665</v>
      </c>
      <c r="AB216" s="192">
        <v>3808.75</v>
      </c>
      <c r="AC216" s="192">
        <v>3651.7692307692309</v>
      </c>
      <c r="AD216" s="154"/>
      <c r="AE216" s="154" t="s">
        <v>291</v>
      </c>
      <c r="AF216" s="154">
        <v>2.1114998611076949E-3</v>
      </c>
      <c r="AG216" s="154">
        <v>2.1003119878563116E-3</v>
      </c>
      <c r="AH216" s="192">
        <v>0</v>
      </c>
      <c r="AI216" s="192">
        <v>0</v>
      </c>
      <c r="AJ216" s="192">
        <v>1.6756914277260863E-3</v>
      </c>
      <c r="AK216" s="192">
        <v>3.1637872462645874E-4</v>
      </c>
      <c r="AL216" s="192">
        <v>1.4034305706300614E-3</v>
      </c>
    </row>
    <row r="217" spans="22:38" x14ac:dyDescent="0.25">
      <c r="V217" s="154" t="s">
        <v>293</v>
      </c>
      <c r="W217" s="154">
        <v>2723.4285714285716</v>
      </c>
      <c r="X217" s="154">
        <v>3123.7142857142858</v>
      </c>
      <c r="Y217" s="192">
        <v>2525.2307692307691</v>
      </c>
      <c r="Z217" s="192">
        <v>2267.3333333333335</v>
      </c>
      <c r="AA217" s="192">
        <v>2787.6</v>
      </c>
      <c r="AB217" s="192">
        <v>2862.6923076923076</v>
      </c>
      <c r="AC217" s="192">
        <v>2684.7692307692309</v>
      </c>
      <c r="AD217" s="154"/>
      <c r="AE217" s="154" t="s">
        <v>293</v>
      </c>
      <c r="AF217" s="154">
        <v>0</v>
      </c>
      <c r="AG217" s="154">
        <v>0</v>
      </c>
      <c r="AH217" s="192">
        <v>0</v>
      </c>
      <c r="AI217" s="192">
        <v>0</v>
      </c>
      <c r="AJ217" s="192">
        <v>2.2876975391841281E-4</v>
      </c>
      <c r="AK217" s="192">
        <v>0</v>
      </c>
      <c r="AL217" s="192">
        <v>0</v>
      </c>
    </row>
    <row r="218" spans="22:38" x14ac:dyDescent="0.25">
      <c r="V218" s="154" t="s">
        <v>298</v>
      </c>
      <c r="W218" s="154">
        <v>2676.4285714285716</v>
      </c>
      <c r="X218" s="154">
        <v>2960.1428571428573</v>
      </c>
      <c r="Y218" s="192">
        <v>2560.5384615384614</v>
      </c>
      <c r="Z218" s="192">
        <v>2397.5</v>
      </c>
      <c r="AA218" s="192">
        <v>2908.1666666666665</v>
      </c>
      <c r="AB218" s="192">
        <v>2841</v>
      </c>
      <c r="AC218" s="192">
        <v>2659.6153846153848</v>
      </c>
      <c r="AD218" s="154"/>
      <c r="AE218" s="154" t="s">
        <v>298</v>
      </c>
      <c r="AF218" s="154">
        <v>0</v>
      </c>
      <c r="AG218" s="154">
        <v>0</v>
      </c>
      <c r="AH218" s="192">
        <v>0</v>
      </c>
      <c r="AI218" s="192">
        <v>0</v>
      </c>
      <c r="AJ218" s="192">
        <v>0</v>
      </c>
      <c r="AK218" s="192">
        <v>0</v>
      </c>
      <c r="AL218" s="192">
        <v>0</v>
      </c>
    </row>
    <row r="220" spans="22:38" x14ac:dyDescent="0.25">
      <c r="V220" s="154" t="s">
        <v>339</v>
      </c>
      <c r="W220" s="154"/>
      <c r="X220" s="154"/>
      <c r="AD220" s="154"/>
      <c r="AE220" s="154" t="s">
        <v>339</v>
      </c>
      <c r="AF220" s="154"/>
      <c r="AG220" s="154"/>
    </row>
    <row r="221" spans="22:38" x14ac:dyDescent="0.25">
      <c r="V221" s="154" t="s">
        <v>336</v>
      </c>
      <c r="W221" s="154" t="s">
        <v>271</v>
      </c>
      <c r="X221" s="154" t="s">
        <v>303</v>
      </c>
      <c r="Y221" s="192" t="s">
        <v>320</v>
      </c>
      <c r="Z221" s="192" t="s">
        <v>330</v>
      </c>
      <c r="AA221" s="192" t="s">
        <v>331</v>
      </c>
      <c r="AB221" s="192" t="s">
        <v>332</v>
      </c>
      <c r="AC221" s="192" t="s">
        <v>333</v>
      </c>
      <c r="AD221" s="154"/>
      <c r="AE221" s="154" t="s">
        <v>336</v>
      </c>
      <c r="AF221" s="154" t="s">
        <v>271</v>
      </c>
      <c r="AG221" s="154" t="s">
        <v>303</v>
      </c>
      <c r="AH221" s="192" t="s">
        <v>320</v>
      </c>
      <c r="AI221" s="192" t="s">
        <v>330</v>
      </c>
      <c r="AJ221" s="192" t="s">
        <v>331</v>
      </c>
      <c r="AK221" s="192" t="s">
        <v>332</v>
      </c>
      <c r="AL221" s="192" t="s">
        <v>333</v>
      </c>
    </row>
    <row r="222" spans="22:38" x14ac:dyDescent="0.25">
      <c r="V222" s="154" t="s">
        <v>274</v>
      </c>
      <c r="W222" s="154">
        <v>2611.4285714285716</v>
      </c>
      <c r="X222" s="154">
        <v>2344.2857142857142</v>
      </c>
      <c r="Y222" s="192">
        <v>2732.5</v>
      </c>
      <c r="Z222" s="192">
        <v>2999.75</v>
      </c>
      <c r="AA222" s="192">
        <v>2667.875</v>
      </c>
      <c r="AB222" s="192">
        <v>2429</v>
      </c>
      <c r="AC222" s="192">
        <v>2529.75</v>
      </c>
      <c r="AD222" s="154"/>
      <c r="AE222" s="154" t="s">
        <v>274</v>
      </c>
      <c r="AF222" s="154">
        <v>0.42310053627403388</v>
      </c>
      <c r="AG222" s="154">
        <v>0.30150995550290605</v>
      </c>
      <c r="AH222" s="192">
        <v>0.42586023953084512</v>
      </c>
      <c r="AI222" s="192">
        <v>0.45535344861110588</v>
      </c>
      <c r="AJ222" s="192">
        <v>0.40627621628100513</v>
      </c>
      <c r="AK222" s="192">
        <v>0.35074133040289246</v>
      </c>
      <c r="AL222" s="192">
        <v>0.42337888197752904</v>
      </c>
    </row>
    <row r="223" spans="22:38" x14ac:dyDescent="0.25">
      <c r="V223" s="154" t="s">
        <v>277</v>
      </c>
      <c r="W223" s="154">
        <v>2448</v>
      </c>
      <c r="X223" s="154">
        <v>2039</v>
      </c>
      <c r="Y223" s="192">
        <v>2539.4285714285716</v>
      </c>
      <c r="Z223" s="192">
        <v>3346.4285714285716</v>
      </c>
      <c r="AA223" s="192">
        <v>2409.4285714285716</v>
      </c>
      <c r="AB223" s="192">
        <v>2164</v>
      </c>
      <c r="AC223" s="192">
        <v>2423</v>
      </c>
      <c r="AD223" s="154"/>
      <c r="AE223" s="154" t="s">
        <v>277</v>
      </c>
      <c r="AF223" s="154">
        <v>0.10533774516475909</v>
      </c>
      <c r="AG223" s="154">
        <v>8.831102946306639E-2</v>
      </c>
      <c r="AH223" s="192">
        <v>0.17829561256348586</v>
      </c>
      <c r="AI223" s="192">
        <v>0.17925939329309232</v>
      </c>
      <c r="AJ223" s="192">
        <v>0.16666120021718042</v>
      </c>
      <c r="AK223" s="192">
        <v>0.11737954737460272</v>
      </c>
      <c r="AL223" s="192">
        <v>0.16507497944852573</v>
      </c>
    </row>
    <row r="224" spans="22:38" x14ac:dyDescent="0.25">
      <c r="V224" s="154" t="s">
        <v>278</v>
      </c>
      <c r="W224" s="154">
        <v>4442.5</v>
      </c>
      <c r="X224" s="154">
        <v>3781.9285714285716</v>
      </c>
      <c r="Y224" s="192">
        <v>4470.625</v>
      </c>
      <c r="Z224" s="192">
        <v>5058.75</v>
      </c>
      <c r="AA224" s="192">
        <v>4830.375</v>
      </c>
      <c r="AB224" s="192">
        <v>4571</v>
      </c>
      <c r="AC224" s="192">
        <v>4448.125</v>
      </c>
      <c r="AD224" s="154"/>
      <c r="AE224" s="154" t="s">
        <v>278</v>
      </c>
      <c r="AF224" s="154">
        <v>0.39054182610304461</v>
      </c>
      <c r="AG224" s="154">
        <v>0.28869158770113351</v>
      </c>
      <c r="AH224" s="192">
        <v>0.39912956197894073</v>
      </c>
      <c r="AI224" s="192">
        <v>0.42606906441652026</v>
      </c>
      <c r="AJ224" s="192">
        <v>0.37658096460319734</v>
      </c>
      <c r="AK224" s="192">
        <v>0.3095675542958265</v>
      </c>
      <c r="AL224" s="192">
        <v>0.3590696992198153</v>
      </c>
    </row>
    <row r="225" spans="22:38" x14ac:dyDescent="0.25">
      <c r="V225" s="154" t="s">
        <v>281</v>
      </c>
      <c r="W225" s="154">
        <v>3950.0714285714284</v>
      </c>
      <c r="X225" s="154">
        <v>3697.7142857142858</v>
      </c>
      <c r="Y225" s="192">
        <v>3687.375</v>
      </c>
      <c r="Z225" s="192">
        <v>4168.125</v>
      </c>
      <c r="AA225" s="192">
        <v>4093.25</v>
      </c>
      <c r="AB225" s="192">
        <v>3713.25</v>
      </c>
      <c r="AC225" s="192">
        <v>3670.25</v>
      </c>
      <c r="AD225" s="154"/>
      <c r="AE225" s="154" t="s">
        <v>281</v>
      </c>
      <c r="AF225" s="154">
        <v>0.45312562166324594</v>
      </c>
      <c r="AG225" s="154">
        <v>0.41495678729134194</v>
      </c>
      <c r="AH225" s="192">
        <v>0.49068265365854413</v>
      </c>
      <c r="AI225" s="192">
        <v>0.53573742203107322</v>
      </c>
      <c r="AJ225" s="192">
        <v>0.47382378054023716</v>
      </c>
      <c r="AK225" s="192">
        <v>0.43589630536343615</v>
      </c>
      <c r="AL225" s="192">
        <v>0.45975737567516989</v>
      </c>
    </row>
    <row r="226" spans="22:38" x14ac:dyDescent="0.25">
      <c r="V226" s="154" t="s">
        <v>283</v>
      </c>
      <c r="W226" s="154">
        <v>3674.7692307692309</v>
      </c>
      <c r="X226" s="154">
        <v>3393.7692307692309</v>
      </c>
      <c r="Y226" s="192">
        <v>3724.7142857142858</v>
      </c>
      <c r="Z226" s="192">
        <v>4304</v>
      </c>
      <c r="AA226" s="192">
        <v>3570.5714285714284</v>
      </c>
      <c r="AB226" s="192">
        <v>3687</v>
      </c>
      <c r="AC226" s="192">
        <v>3722</v>
      </c>
      <c r="AD226" s="154"/>
      <c r="AE226" s="154" t="s">
        <v>283</v>
      </c>
      <c r="AF226" s="154">
        <v>0.23949980484710104</v>
      </c>
      <c r="AG226" s="154">
        <v>0.21999720205777737</v>
      </c>
      <c r="AH226" s="192">
        <v>0.27811551571698551</v>
      </c>
      <c r="AI226" s="192">
        <v>0.30206390689327628</v>
      </c>
      <c r="AJ226" s="192">
        <v>0.27724955573431842</v>
      </c>
      <c r="AK226" s="192">
        <v>0.22908837639741383</v>
      </c>
      <c r="AL226" s="192">
        <v>0.26261248306821872</v>
      </c>
    </row>
    <row r="227" spans="22:38" x14ac:dyDescent="0.25">
      <c r="V227" s="154" t="s">
        <v>285</v>
      </c>
      <c r="W227" s="154">
        <v>5543.7142857142853</v>
      </c>
      <c r="X227" s="154">
        <v>4765.6428571428569</v>
      </c>
      <c r="Y227" s="192">
        <v>5568.875</v>
      </c>
      <c r="Z227" s="192">
        <v>5885.625</v>
      </c>
      <c r="AA227" s="192">
        <v>5238.875</v>
      </c>
      <c r="AB227" s="192">
        <v>5352.5</v>
      </c>
      <c r="AC227" s="192">
        <v>5327.75</v>
      </c>
      <c r="AD227" s="154"/>
      <c r="AE227" s="154" t="s">
        <v>285</v>
      </c>
      <c r="AF227" s="154">
        <v>0.61294255818715693</v>
      </c>
      <c r="AG227" s="154">
        <v>0.60545070402203205</v>
      </c>
      <c r="AH227" s="192">
        <v>0.66541721636375295</v>
      </c>
      <c r="AI227" s="192">
        <v>0.67587275333709029</v>
      </c>
      <c r="AJ227" s="192">
        <v>0.69554081784880295</v>
      </c>
      <c r="AK227" s="192">
        <v>0.58750423528456186</v>
      </c>
      <c r="AL227" s="192">
        <v>0.65923993954431059</v>
      </c>
    </row>
    <row r="228" spans="22:38" x14ac:dyDescent="0.25">
      <c r="V228" s="154" t="s">
        <v>287</v>
      </c>
      <c r="W228" s="154">
        <v>1735</v>
      </c>
      <c r="X228" s="154">
        <v>1445</v>
      </c>
      <c r="Y228" s="192">
        <v>1737</v>
      </c>
      <c r="Z228" s="192">
        <v>1889</v>
      </c>
      <c r="AA228" s="192">
        <v>1602</v>
      </c>
      <c r="AB228" s="192">
        <v>1558</v>
      </c>
      <c r="AC228" s="192">
        <v>1632</v>
      </c>
      <c r="AD228" s="154"/>
      <c r="AE228" s="154" t="s">
        <v>287</v>
      </c>
      <c r="AF228" s="154">
        <v>0.53460526116832741</v>
      </c>
      <c r="AG228" s="154">
        <v>0.42845540510697816</v>
      </c>
      <c r="AH228" s="192">
        <v>0.53516924040789371</v>
      </c>
      <c r="AI228" s="192">
        <v>0.58542690493543292</v>
      </c>
      <c r="AJ228" s="192">
        <v>0.54413597938991798</v>
      </c>
      <c r="AK228" s="192">
        <v>0.47621843386789148</v>
      </c>
      <c r="AL228" s="192">
        <v>0.50123706022343606</v>
      </c>
    </row>
    <row r="229" spans="22:38" x14ac:dyDescent="0.25">
      <c r="V229" s="154" t="s">
        <v>291</v>
      </c>
      <c r="W229" s="154">
        <v>1856.5714285714287</v>
      </c>
      <c r="X229" s="154">
        <v>1684.7857142857142</v>
      </c>
      <c r="Y229" s="192">
        <v>1890.875</v>
      </c>
      <c r="Z229" s="192">
        <v>2155.625</v>
      </c>
      <c r="AA229" s="192">
        <v>1861.625</v>
      </c>
      <c r="AB229" s="192">
        <v>1728.125</v>
      </c>
      <c r="AC229" s="192">
        <v>1797.75</v>
      </c>
      <c r="AD229" s="154"/>
      <c r="AE229" s="154" t="s">
        <v>291</v>
      </c>
      <c r="AF229" s="154">
        <v>0.29653710830786079</v>
      </c>
      <c r="AG229" s="154">
        <v>0.28400180260208308</v>
      </c>
      <c r="AH229" s="192">
        <v>0.36204927082673272</v>
      </c>
      <c r="AI229" s="192">
        <v>0.37488530195874403</v>
      </c>
      <c r="AJ229" s="192">
        <v>0.32567961613933316</v>
      </c>
      <c r="AK229" s="192">
        <v>0.29549992308971373</v>
      </c>
      <c r="AL229" s="192">
        <v>0.32718537255622709</v>
      </c>
    </row>
    <row r="230" spans="22:38" x14ac:dyDescent="0.25">
      <c r="V230" s="154" t="s">
        <v>293</v>
      </c>
      <c r="W230" s="154">
        <v>1705</v>
      </c>
      <c r="X230" s="154">
        <v>1453</v>
      </c>
      <c r="Y230" s="192">
        <v>1693</v>
      </c>
      <c r="Z230" s="192">
        <v>1898</v>
      </c>
      <c r="AA230" s="192">
        <v>1597</v>
      </c>
      <c r="AB230" s="192">
        <v>1533</v>
      </c>
      <c r="AC230" s="192">
        <v>1606</v>
      </c>
      <c r="AD230" s="154"/>
      <c r="AE230" s="154" t="s">
        <v>293</v>
      </c>
      <c r="AF230" s="154">
        <v>0.27749104512515943</v>
      </c>
      <c r="AG230" s="154">
        <v>0.2625748371425079</v>
      </c>
      <c r="AH230" s="192">
        <v>0.33130835172380069</v>
      </c>
      <c r="AI230" s="192">
        <v>0.35461614331954483</v>
      </c>
      <c r="AJ230" s="192">
        <v>0.31811161637729912</v>
      </c>
      <c r="AK230" s="192">
        <v>0.28229682852797716</v>
      </c>
      <c r="AL230" s="192">
        <v>0.30938166571672049</v>
      </c>
    </row>
    <row r="231" spans="22:38" x14ac:dyDescent="0.25">
      <c r="V231" s="154" t="s">
        <v>298</v>
      </c>
      <c r="W231" s="154">
        <v>2888.7857142857142</v>
      </c>
      <c r="X231" s="154">
        <v>2616</v>
      </c>
      <c r="Y231" s="192">
        <v>3024.75</v>
      </c>
      <c r="Z231" s="192">
        <v>3184.875</v>
      </c>
      <c r="AA231" s="192">
        <v>2756.625</v>
      </c>
      <c r="AB231" s="192">
        <v>2702.125</v>
      </c>
      <c r="AC231" s="192">
        <v>2847.375</v>
      </c>
      <c r="AD231" s="154"/>
      <c r="AE231" s="154" t="s">
        <v>298</v>
      </c>
      <c r="AF231" s="154">
        <v>0.46060758942983682</v>
      </c>
      <c r="AG231" s="154">
        <v>0.37653984922355682</v>
      </c>
      <c r="AH231" s="192">
        <v>0.52831782443944053</v>
      </c>
      <c r="AI231" s="192">
        <v>0.53809278061140331</v>
      </c>
      <c r="AJ231" s="192">
        <v>0.47035983218532651</v>
      </c>
      <c r="AK231" s="192">
        <v>0.42059975974903863</v>
      </c>
      <c r="AL231" s="192">
        <v>0.46947490879650372</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CFA2C41AC259D43B0BF38BB8DEE4FA1" ma:contentTypeVersion="" ma:contentTypeDescription="Create a new document." ma:contentTypeScope="" ma:versionID="8722028c3f350268fabac9941ac4e58d">
  <xsd:schema xmlns:xsd="http://www.w3.org/2001/XMLSchema" xmlns:xs="http://www.w3.org/2001/XMLSchema" xmlns:p="http://schemas.microsoft.com/office/2006/metadata/properties" targetNamespace="http://schemas.microsoft.com/office/2006/metadata/properties" ma:root="true" ma:fieldsID="0c74c0161506327ee5415e00062ae04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7B1BE5-0BF1-4BB4-9B1D-B5E4321AAA9A}">
  <ds:schemaRefs>
    <ds:schemaRef ds:uri="http://schemas.microsoft.com/office/2006/metadata/properties"/>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8D7AFB24-8115-45B5-8DD3-CB18B2A5E5BD}">
  <ds:schemaRefs>
    <ds:schemaRef ds:uri="http://schemas.microsoft.com/sharepoint/v3/contenttype/forms"/>
  </ds:schemaRefs>
</ds:datastoreItem>
</file>

<file path=customXml/itemProps3.xml><?xml version="1.0" encoding="utf-8"?>
<ds:datastoreItem xmlns:ds="http://schemas.openxmlformats.org/officeDocument/2006/customXml" ds:itemID="{51FD695C-0FF3-4D39-9DCA-B4A19F49C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Manual</vt:lpstr>
      <vt:lpstr>Changelog</vt:lpstr>
      <vt:lpstr>Motor Form</vt:lpstr>
      <vt:lpstr>VFD Form</vt:lpstr>
      <vt:lpstr>Motor Custom Input</vt:lpstr>
      <vt:lpstr>Summary</vt:lpstr>
      <vt:lpstr>Glossary</vt:lpstr>
      <vt:lpstr>Lookup Tables</vt:lpstr>
      <vt:lpstr>Changelog</vt:lpstr>
      <vt:lpstr>Coincidence</vt:lpstr>
      <vt:lpstr>Summary!Form</vt:lpstr>
      <vt:lpstr>'VFD Form'!Form</vt:lpstr>
      <vt:lpstr>Form</vt:lpstr>
      <vt:lpstr>Glossary</vt:lpstr>
      <vt:lpstr>Manual</vt:lpstr>
      <vt:lpstr>Manual_1</vt:lpstr>
      <vt:lpstr>Manual_2</vt:lpstr>
      <vt:lpstr>Manual_3</vt:lpstr>
      <vt:lpstr>Manual_4</vt:lpstr>
      <vt:lpstr>Glossary!Print_Area</vt:lpstr>
      <vt:lpstr>'Motor Form'!Print_Area</vt:lpstr>
      <vt:lpstr>Summary!Print_Area</vt:lpstr>
      <vt:lpstr>'VFD Form'!Print_Area</vt:lpstr>
      <vt:lpstr>RunHours</vt:lpstr>
      <vt:lpstr>SubtypeI</vt:lpstr>
      <vt:lpstr>SubtypeII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IKim</dc:creator>
  <cp:lastModifiedBy>megagood</cp:lastModifiedBy>
  <cp:revision/>
  <dcterms:created xsi:type="dcterms:W3CDTF">2009-12-04T20:02:24Z</dcterms:created>
  <dcterms:modified xsi:type="dcterms:W3CDTF">2014-12-19T14:01:08Z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0x0101005CFA2C41AC259D43B0BF38BB8DEE4FA1</vt:lpwstr>
  </property>
</Properties>
</file>